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TechSoc_WDAC\Papers\Yiyi NYC\my data and figures\"/>
    </mc:Choice>
  </mc:AlternateContent>
  <xr:revisionPtr revIDLastSave="0" documentId="8_{077E9F6C-CA61-4C68-9B2E-E533055F0F84}" xr6:coauthVersionLast="47" xr6:coauthVersionMax="47" xr10:uidLastSave="{00000000-0000-0000-0000-000000000000}"/>
  <bookViews>
    <workbookView xWindow="-120" yWindow="-120" windowWidth="20640" windowHeight="11040" activeTab="5" xr2:uid="{00000000-000D-0000-FFFF-FFFF00000000}"/>
  </bookViews>
  <sheets>
    <sheet name="Borough" sheetId="1" r:id="rId1"/>
    <sheet name="Paper" sheetId="2" r:id="rId2"/>
    <sheet name="Plastics" sheetId="3" r:id="rId3"/>
    <sheet name="Glass" sheetId="4" r:id="rId4"/>
    <sheet name="Metal" sheetId="5" r:id="rId5"/>
    <sheet name="Food" sheetId="6" r:id="rId6"/>
    <sheet name="Yard" sheetId="7" r:id="rId7"/>
    <sheet name="Other" sheetId="8" r:id="rId8"/>
    <sheet name="total" sheetId="9" r:id="rId9"/>
  </sheets>
  <externalReferences>
    <externalReference r:id="rId10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6" i="6" l="1"/>
  <c r="F45" i="6"/>
  <c r="F44" i="6"/>
  <c r="F43" i="6"/>
  <c r="F42" i="6"/>
  <c r="F41" i="6"/>
  <c r="F40" i="6"/>
  <c r="F36" i="6"/>
  <c r="F35" i="6"/>
  <c r="F34" i="6"/>
  <c r="F33" i="6"/>
  <c r="F32" i="6"/>
  <c r="F31" i="6"/>
  <c r="F30" i="6"/>
  <c r="F46" i="3"/>
  <c r="F45" i="3"/>
  <c r="F44" i="3"/>
  <c r="F43" i="3"/>
  <c r="F42" i="3"/>
  <c r="F41" i="3"/>
  <c r="F40" i="3"/>
  <c r="F36" i="3"/>
  <c r="F35" i="3"/>
  <c r="F34" i="3"/>
  <c r="F33" i="3"/>
  <c r="F32" i="3"/>
  <c r="F31" i="3"/>
  <c r="F30" i="3"/>
  <c r="F46" i="2"/>
  <c r="F45" i="2"/>
  <c r="F44" i="2"/>
  <c r="F43" i="2"/>
  <c r="F42" i="2"/>
  <c r="F41" i="2"/>
  <c r="F40" i="2"/>
  <c r="F36" i="2"/>
  <c r="F35" i="2"/>
  <c r="F34" i="2"/>
  <c r="F33" i="2"/>
  <c r="F32" i="2"/>
  <c r="F31" i="2"/>
  <c r="F30" i="2"/>
  <c r="B27" i="2"/>
  <c r="C27" i="2"/>
  <c r="D27" i="2"/>
  <c r="E27" i="2"/>
  <c r="B9" i="2"/>
  <c r="C9" i="2"/>
  <c r="D9" i="2"/>
  <c r="E9" i="2"/>
  <c r="E27" i="3"/>
  <c r="D27" i="3"/>
  <c r="C27" i="3"/>
  <c r="B27" i="3"/>
  <c r="B9" i="3"/>
  <c r="C9" i="3"/>
  <c r="D9" i="3"/>
  <c r="E9" i="3"/>
  <c r="B27" i="6"/>
  <c r="C27" i="6"/>
  <c r="D27" i="6"/>
  <c r="E27" i="6"/>
  <c r="D9" i="6"/>
  <c r="E9" i="6"/>
  <c r="C9" i="6"/>
  <c r="B9" i="6"/>
  <c r="E55" i="9" l="1"/>
  <c r="E54" i="9"/>
  <c r="E53" i="9"/>
  <c r="E52" i="9"/>
  <c r="E51" i="9"/>
  <c r="E50" i="9"/>
  <c r="E49" i="9"/>
  <c r="E54" i="3"/>
  <c r="E53" i="3"/>
  <c r="E52" i="3"/>
  <c r="E51" i="3"/>
  <c r="E50" i="3"/>
  <c r="E49" i="3"/>
  <c r="E54" i="6" l="1"/>
  <c r="E53" i="6"/>
  <c r="E52" i="6"/>
  <c r="E51" i="6"/>
  <c r="E50" i="6"/>
  <c r="E49" i="6"/>
  <c r="E46" i="9" l="1"/>
  <c r="E45" i="9"/>
  <c r="E44" i="9"/>
  <c r="E43" i="9"/>
  <c r="E42" i="9"/>
  <c r="E41" i="9"/>
  <c r="E40" i="9"/>
  <c r="E36" i="9"/>
  <c r="E35" i="9"/>
  <c r="E34" i="9"/>
  <c r="E33" i="9"/>
  <c r="E32" i="9"/>
  <c r="E31" i="9"/>
  <c r="E30" i="9"/>
  <c r="E45" i="6"/>
  <c r="E44" i="6"/>
  <c r="E43" i="6"/>
  <c r="E42" i="6"/>
  <c r="E41" i="6"/>
  <c r="E40" i="6"/>
  <c r="E36" i="6"/>
  <c r="E35" i="6"/>
  <c r="E34" i="6"/>
  <c r="E33" i="6"/>
  <c r="E32" i="6"/>
  <c r="E31" i="6"/>
  <c r="E30" i="6"/>
  <c r="E45" i="3"/>
  <c r="E44" i="3"/>
  <c r="E43" i="3"/>
  <c r="E42" i="3"/>
  <c r="E41" i="3"/>
  <c r="E40" i="3"/>
  <c r="E36" i="3"/>
  <c r="E35" i="3"/>
  <c r="E34" i="3"/>
  <c r="E33" i="3"/>
  <c r="E32" i="3"/>
  <c r="E31" i="3"/>
  <c r="E30" i="3"/>
  <c r="E45" i="2"/>
  <c r="E44" i="2"/>
  <c r="E43" i="2"/>
  <c r="E42" i="2"/>
  <c r="E41" i="2"/>
  <c r="E40" i="2"/>
  <c r="E36" i="2"/>
  <c r="E35" i="2"/>
  <c r="E34" i="2"/>
  <c r="E33" i="2"/>
  <c r="E32" i="2"/>
  <c r="E31" i="2"/>
  <c r="E30" i="2"/>
  <c r="Y22" i="1"/>
  <c r="Y21" i="1"/>
  <c r="Y19" i="1"/>
  <c r="Y18" i="1"/>
  <c r="U23" i="1"/>
  <c r="U22" i="1"/>
  <c r="U20" i="1"/>
  <c r="U19" i="1"/>
  <c r="U17" i="1"/>
  <c r="Q23" i="1"/>
  <c r="Q21" i="1"/>
  <c r="Q20" i="1"/>
  <c r="Q18" i="1"/>
  <c r="Q17" i="1"/>
  <c r="M23" i="1"/>
  <c r="M22" i="1"/>
  <c r="M20" i="1"/>
  <c r="M19" i="1"/>
  <c r="M17" i="1"/>
  <c r="K21" i="1"/>
  <c r="K19" i="1"/>
  <c r="I23" i="1"/>
  <c r="I21" i="1"/>
  <c r="I20" i="1"/>
  <c r="I18" i="1"/>
  <c r="I17" i="1"/>
  <c r="G19" i="1"/>
  <c r="E22" i="1"/>
  <c r="E21" i="1"/>
  <c r="E19" i="1"/>
  <c r="E18" i="1"/>
  <c r="C23" i="1"/>
  <c r="C17" i="1"/>
  <c r="U30" i="1"/>
  <c r="T30" i="1"/>
  <c r="S30" i="1"/>
  <c r="S20" i="1" s="1"/>
  <c r="Q30" i="1"/>
  <c r="Q22" i="1" s="1"/>
  <c r="P30" i="1"/>
  <c r="O30" i="1"/>
  <c r="M30" i="1"/>
  <c r="L30" i="1"/>
  <c r="K30" i="1"/>
  <c r="K20" i="1" s="1"/>
  <c r="I30" i="1"/>
  <c r="I22" i="1" s="1"/>
  <c r="H30" i="1"/>
  <c r="G30" i="1"/>
  <c r="E30" i="1"/>
  <c r="E20" i="1" s="1"/>
  <c r="D30" i="1"/>
  <c r="C30" i="1"/>
  <c r="Y31" i="1"/>
  <c r="Y30" i="1" s="1"/>
  <c r="Y20" i="1" s="1"/>
  <c r="X31" i="1"/>
  <c r="X30" i="1" s="1"/>
  <c r="W31" i="1"/>
  <c r="W30" i="1" s="1"/>
  <c r="V31" i="1"/>
  <c r="O19" i="1" l="1"/>
  <c r="S21" i="1"/>
  <c r="W17" i="1"/>
  <c r="W23" i="1"/>
  <c r="C18" i="1"/>
  <c r="G20" i="1"/>
  <c r="O20" i="1"/>
  <c r="W18" i="1"/>
  <c r="C19" i="1"/>
  <c r="E17" i="1"/>
  <c r="E23" i="1"/>
  <c r="G21" i="1"/>
  <c r="I19" i="1"/>
  <c r="K17" i="1"/>
  <c r="K23" i="1"/>
  <c r="M21" i="1"/>
  <c r="O21" i="1"/>
  <c r="Q19" i="1"/>
  <c r="S17" i="1"/>
  <c r="S23" i="1"/>
  <c r="U21" i="1"/>
  <c r="W19" i="1"/>
  <c r="Y17" i="1"/>
  <c r="Y23" i="1"/>
  <c r="C20" i="1"/>
  <c r="K18" i="1"/>
  <c r="K37" i="1" s="1"/>
  <c r="S18" i="1"/>
  <c r="W20" i="1"/>
  <c r="C21" i="1"/>
  <c r="G17" i="1"/>
  <c r="G23" i="1"/>
  <c r="O17" i="1"/>
  <c r="O23" i="1"/>
  <c r="S19" i="1"/>
  <c r="W21" i="1"/>
  <c r="G18" i="1"/>
  <c r="M18" i="1"/>
  <c r="M37" i="1" s="1"/>
  <c r="O18" i="1"/>
  <c r="U18" i="1"/>
  <c r="E26" i="6"/>
  <c r="D26" i="6"/>
  <c r="C26" i="6"/>
  <c r="B26" i="6"/>
  <c r="E26" i="3"/>
  <c r="D26" i="3"/>
  <c r="C26" i="3"/>
  <c r="B26" i="3"/>
  <c r="E26" i="2"/>
  <c r="E46" i="2" s="1"/>
  <c r="D26" i="2"/>
  <c r="C26" i="2"/>
  <c r="B26" i="2"/>
  <c r="E55" i="6" l="1"/>
  <c r="E46" i="6"/>
  <c r="E55" i="3"/>
  <c r="E46" i="3"/>
  <c r="AC23" i="1"/>
  <c r="AC42" i="1" s="1"/>
  <c r="AB23" i="1"/>
  <c r="AB42" i="1" s="1"/>
  <c r="AA23" i="1"/>
  <c r="AA42" i="1" s="1"/>
  <c r="Z23" i="1"/>
  <c r="Z42" i="1" s="1"/>
  <c r="AC22" i="1"/>
  <c r="AC41" i="1" s="1"/>
  <c r="AB22" i="1"/>
  <c r="AB41" i="1" s="1"/>
  <c r="AA22" i="1"/>
  <c r="AA41" i="1" s="1"/>
  <c r="Z22" i="1"/>
  <c r="Z41" i="1" s="1"/>
  <c r="AC21" i="1"/>
  <c r="AC40" i="1" s="1"/>
  <c r="AB21" i="1"/>
  <c r="AB40" i="1" s="1"/>
  <c r="AA21" i="1"/>
  <c r="AA40" i="1" s="1"/>
  <c r="Z21" i="1"/>
  <c r="Z40" i="1" s="1"/>
  <c r="AC20" i="1"/>
  <c r="AC39" i="1" s="1"/>
  <c r="AB20" i="1"/>
  <c r="AB39" i="1" s="1"/>
  <c r="AA20" i="1"/>
  <c r="AA39" i="1" s="1"/>
  <c r="Z20" i="1"/>
  <c r="Z39" i="1" s="1"/>
  <c r="AC19" i="1"/>
  <c r="AC38" i="1" s="1"/>
  <c r="AB19" i="1"/>
  <c r="AB38" i="1" s="1"/>
  <c r="AA19" i="1"/>
  <c r="AA38" i="1" s="1"/>
  <c r="Z19" i="1"/>
  <c r="Z38" i="1" s="1"/>
  <c r="AC18" i="1"/>
  <c r="AC37" i="1" s="1"/>
  <c r="AB18" i="1"/>
  <c r="AB37" i="1" s="1"/>
  <c r="AA18" i="1"/>
  <c r="AA37" i="1" s="1"/>
  <c r="Z18" i="1"/>
  <c r="Z37" i="1" s="1"/>
  <c r="AC17" i="1"/>
  <c r="AC36" i="1" s="1"/>
  <c r="AB17" i="1"/>
  <c r="AB36" i="1" s="1"/>
  <c r="AA17" i="1"/>
  <c r="AA36" i="1" s="1"/>
  <c r="Z17" i="1"/>
  <c r="Z36" i="1" s="1"/>
  <c r="AC13" i="1" l="1"/>
  <c r="AC24" i="1" s="1"/>
  <c r="AC43" i="1" s="1"/>
  <c r="AB13" i="1"/>
  <c r="AB24" i="1" s="1"/>
  <c r="AB43" i="1" s="1"/>
  <c r="AA13" i="1"/>
  <c r="AA24" i="1" s="1"/>
  <c r="AA43" i="1" s="1"/>
  <c r="Z13" i="1"/>
  <c r="Z24" i="1" s="1"/>
  <c r="Z43" i="1" s="1"/>
  <c r="C7" i="7" l="1"/>
  <c r="C6" i="7"/>
  <c r="C5" i="7"/>
  <c r="C4" i="7"/>
  <c r="C3" i="7"/>
  <c r="B3" i="7"/>
  <c r="C2" i="7"/>
  <c r="Q42" i="1"/>
  <c r="Q41" i="1"/>
  <c r="Q40" i="1"/>
  <c r="Q39" i="1"/>
  <c r="Q38" i="1"/>
  <c r="Q37" i="1"/>
  <c r="Q36" i="1"/>
  <c r="U42" i="1"/>
  <c r="U41" i="1"/>
  <c r="U40" i="1"/>
  <c r="U39" i="1"/>
  <c r="U38" i="1"/>
  <c r="U37" i="1"/>
  <c r="U36" i="1"/>
  <c r="M42" i="1"/>
  <c r="M41" i="1"/>
  <c r="M40" i="1"/>
  <c r="M39" i="1"/>
  <c r="M38" i="1"/>
  <c r="M36" i="1"/>
  <c r="I42" i="1"/>
  <c r="I41" i="1"/>
  <c r="I40" i="1"/>
  <c r="I39" i="1"/>
  <c r="I38" i="1"/>
  <c r="I37" i="1"/>
  <c r="I36" i="1"/>
  <c r="E42" i="1"/>
  <c r="E41" i="1"/>
  <c r="E40" i="1"/>
  <c r="E39" i="1"/>
  <c r="E38" i="1"/>
  <c r="E37" i="1"/>
  <c r="E36" i="1"/>
  <c r="I13" i="1"/>
  <c r="T23" i="1"/>
  <c r="T42" i="1" s="1"/>
  <c r="T22" i="1"/>
  <c r="T41" i="1" s="1"/>
  <c r="T21" i="1"/>
  <c r="T40" i="1" s="1"/>
  <c r="T20" i="1"/>
  <c r="T39" i="1" s="1"/>
  <c r="T19" i="1"/>
  <c r="T38" i="1" s="1"/>
  <c r="T18" i="1"/>
  <c r="T37" i="1" s="1"/>
  <c r="T17" i="1"/>
  <c r="T36" i="1" s="1"/>
  <c r="P23" i="1"/>
  <c r="P42" i="1" s="1"/>
  <c r="P22" i="1"/>
  <c r="P41" i="1" s="1"/>
  <c r="P21" i="1"/>
  <c r="P40" i="1" s="1"/>
  <c r="P20" i="1"/>
  <c r="P39" i="1" s="1"/>
  <c r="P19" i="1"/>
  <c r="P38" i="1" s="1"/>
  <c r="P18" i="1"/>
  <c r="P37" i="1" s="1"/>
  <c r="P17" i="1"/>
  <c r="P36" i="1" s="1"/>
  <c r="L23" i="1"/>
  <c r="L42" i="1" s="1"/>
  <c r="L22" i="1"/>
  <c r="L41" i="1" s="1"/>
  <c r="L21" i="1"/>
  <c r="L40" i="1" s="1"/>
  <c r="L20" i="1"/>
  <c r="L39" i="1" s="1"/>
  <c r="L19" i="1"/>
  <c r="L38" i="1" s="1"/>
  <c r="L18" i="1"/>
  <c r="L37" i="1" s="1"/>
  <c r="L17" i="1"/>
  <c r="L36" i="1" s="1"/>
  <c r="H23" i="1"/>
  <c r="H42" i="1" s="1"/>
  <c r="H22" i="1"/>
  <c r="H41" i="1" s="1"/>
  <c r="H21" i="1"/>
  <c r="H40" i="1" s="1"/>
  <c r="H20" i="1"/>
  <c r="H39" i="1" s="1"/>
  <c r="H19" i="1"/>
  <c r="H38" i="1" s="1"/>
  <c r="H18" i="1"/>
  <c r="H37" i="1" s="1"/>
  <c r="H17" i="1"/>
  <c r="H36" i="1" s="1"/>
  <c r="D23" i="1"/>
  <c r="D42" i="1" s="1"/>
  <c r="D22" i="1"/>
  <c r="D41" i="1" s="1"/>
  <c r="D21" i="1"/>
  <c r="D40" i="1" s="1"/>
  <c r="D20" i="1"/>
  <c r="D39" i="1" s="1"/>
  <c r="D19" i="1"/>
  <c r="D38" i="1" s="1"/>
  <c r="D18" i="1"/>
  <c r="D37" i="1" s="1"/>
  <c r="D17" i="1"/>
  <c r="D36" i="1" s="1"/>
  <c r="I24" i="1" l="1"/>
  <c r="I43" i="1" s="1"/>
  <c r="V23" i="1"/>
  <c r="V42" i="1" s="1"/>
  <c r="V22" i="1"/>
  <c r="V41" i="1" s="1"/>
  <c r="V21" i="1"/>
  <c r="V40" i="1" s="1"/>
  <c r="V20" i="1"/>
  <c r="V39" i="1" s="1"/>
  <c r="V19" i="1"/>
  <c r="V38" i="1" s="1"/>
  <c r="V18" i="1"/>
  <c r="V37" i="1" s="1"/>
  <c r="V17" i="1"/>
  <c r="V36" i="1" s="1"/>
  <c r="R23" i="1"/>
  <c r="R42" i="1" s="1"/>
  <c r="R22" i="1"/>
  <c r="R41" i="1" s="1"/>
  <c r="R21" i="1"/>
  <c r="R40" i="1" s="1"/>
  <c r="R20" i="1"/>
  <c r="R39" i="1" s="1"/>
  <c r="R19" i="1"/>
  <c r="R38" i="1" s="1"/>
  <c r="R18" i="1"/>
  <c r="R37" i="1" s="1"/>
  <c r="R17" i="1"/>
  <c r="R36" i="1" s="1"/>
  <c r="N23" i="1"/>
  <c r="N42" i="1" s="1"/>
  <c r="N22" i="1"/>
  <c r="N41" i="1" s="1"/>
  <c r="N21" i="1"/>
  <c r="N40" i="1" s="1"/>
  <c r="N20" i="1"/>
  <c r="N39" i="1" s="1"/>
  <c r="N19" i="1"/>
  <c r="N38" i="1" s="1"/>
  <c r="N18" i="1"/>
  <c r="N37" i="1" s="1"/>
  <c r="N17" i="1"/>
  <c r="N36" i="1" s="1"/>
  <c r="J23" i="1"/>
  <c r="J42" i="1" s="1"/>
  <c r="J22" i="1"/>
  <c r="J41" i="1" s="1"/>
  <c r="J21" i="1"/>
  <c r="J40" i="1" s="1"/>
  <c r="J20" i="1"/>
  <c r="J39" i="1" s="1"/>
  <c r="J19" i="1"/>
  <c r="J38" i="1" s="1"/>
  <c r="J18" i="1"/>
  <c r="J37" i="1" s="1"/>
  <c r="J17" i="1"/>
  <c r="J36" i="1" s="1"/>
  <c r="F23" i="1"/>
  <c r="F42" i="1" s="1"/>
  <c r="F22" i="1"/>
  <c r="F41" i="1" s="1"/>
  <c r="F21" i="1"/>
  <c r="F40" i="1" s="1"/>
  <c r="F20" i="1"/>
  <c r="F39" i="1" s="1"/>
  <c r="F19" i="1"/>
  <c r="F38" i="1" s="1"/>
  <c r="F18" i="1"/>
  <c r="F37" i="1" s="1"/>
  <c r="F17" i="1"/>
  <c r="F36" i="1" s="1"/>
  <c r="B23" i="1"/>
  <c r="B42" i="1" s="1"/>
  <c r="B21" i="1"/>
  <c r="B40" i="1" s="1"/>
  <c r="B20" i="1"/>
  <c r="B39" i="1" s="1"/>
  <c r="B19" i="1"/>
  <c r="B38" i="1" s="1"/>
  <c r="B18" i="1"/>
  <c r="B37" i="1" s="1"/>
  <c r="B17" i="1"/>
  <c r="B36" i="1" s="1"/>
  <c r="B11" i="1"/>
  <c r="B22" i="1" s="1"/>
  <c r="B41" i="1" s="1"/>
  <c r="S29" i="1"/>
  <c r="S11" i="1"/>
  <c r="O29" i="1"/>
  <c r="O40" i="1" s="1"/>
  <c r="O11" i="1"/>
  <c r="O22" i="1" s="1"/>
  <c r="K29" i="1"/>
  <c r="K39" i="1" s="1"/>
  <c r="K11" i="1"/>
  <c r="K22" i="1" s="1"/>
  <c r="G29" i="1"/>
  <c r="C29" i="1"/>
  <c r="G11" i="1"/>
  <c r="G22" i="1" s="1"/>
  <c r="C11" i="1"/>
  <c r="C22" i="1" s="1"/>
  <c r="W11" i="1"/>
  <c r="W22" i="1" s="1"/>
  <c r="S13" i="1" l="1"/>
  <c r="S24" i="1" s="1"/>
  <c r="S43" i="1" s="1"/>
  <c r="S22" i="1"/>
  <c r="S41" i="1" s="1"/>
  <c r="O41" i="1"/>
  <c r="K42" i="1"/>
  <c r="K40" i="1"/>
  <c r="G41" i="1"/>
  <c r="O38" i="1"/>
  <c r="K36" i="1"/>
  <c r="G38" i="1"/>
  <c r="C41" i="1"/>
  <c r="C38" i="1"/>
  <c r="G36" i="1"/>
  <c r="G42" i="1"/>
  <c r="S36" i="1"/>
  <c r="S42" i="1"/>
  <c r="G39" i="1"/>
  <c r="S39" i="1"/>
  <c r="C39" i="1"/>
  <c r="G37" i="1"/>
  <c r="K41" i="1"/>
  <c r="O39" i="1"/>
  <c r="S37" i="1"/>
  <c r="C40" i="1"/>
  <c r="S38" i="1"/>
  <c r="C36" i="1"/>
  <c r="C42" i="1"/>
  <c r="G40" i="1"/>
  <c r="K38" i="1"/>
  <c r="O36" i="1"/>
  <c r="O42" i="1"/>
  <c r="S40" i="1"/>
  <c r="C37" i="1"/>
  <c r="O37" i="1"/>
  <c r="Y29" i="1"/>
  <c r="Y37" i="1" l="1"/>
  <c r="Y41" i="1"/>
  <c r="Y39" i="1"/>
  <c r="Y38" i="1"/>
  <c r="Y42" i="1"/>
  <c r="Y36" i="1"/>
  <c r="Y40" i="1"/>
  <c r="X29" i="1"/>
  <c r="B13" i="1"/>
  <c r="B24" i="1" s="1"/>
  <c r="B43" i="1" s="1"/>
  <c r="C13" i="1"/>
  <c r="D13" i="1"/>
  <c r="D24" i="1" s="1"/>
  <c r="D43" i="1" s="1"/>
  <c r="E13" i="1"/>
  <c r="F13" i="1"/>
  <c r="F24" i="1" s="1"/>
  <c r="F43" i="1" s="1"/>
  <c r="G13" i="1"/>
  <c r="H13" i="1"/>
  <c r="H24" i="1" s="1"/>
  <c r="H43" i="1" s="1"/>
  <c r="J13" i="1"/>
  <c r="J24" i="1" s="1"/>
  <c r="J43" i="1" s="1"/>
  <c r="K13" i="1"/>
  <c r="L13" i="1"/>
  <c r="L24" i="1" s="1"/>
  <c r="L43" i="1" s="1"/>
  <c r="M13" i="1"/>
  <c r="N13" i="1"/>
  <c r="N24" i="1" s="1"/>
  <c r="N43" i="1" s="1"/>
  <c r="O13" i="1"/>
  <c r="P13" i="1"/>
  <c r="P24" i="1" s="1"/>
  <c r="P43" i="1" s="1"/>
  <c r="Q13" i="1"/>
  <c r="R13" i="1"/>
  <c r="R24" i="1" s="1"/>
  <c r="R43" i="1" s="1"/>
  <c r="T13" i="1"/>
  <c r="T24" i="1" s="1"/>
  <c r="T43" i="1" s="1"/>
  <c r="U13" i="1"/>
  <c r="V13" i="1"/>
  <c r="V24" i="1" s="1"/>
  <c r="V43" i="1" s="1"/>
  <c r="W13" i="1"/>
  <c r="W24" i="1" s="1"/>
  <c r="X13" i="1"/>
  <c r="Y13" i="1"/>
  <c r="O24" i="1" l="1"/>
  <c r="O43" i="1" s="1"/>
  <c r="U43" i="1"/>
  <c r="U24" i="1"/>
  <c r="G24" i="1"/>
  <c r="G43" i="1" s="1"/>
  <c r="M24" i="1"/>
  <c r="M43" i="1" s="1"/>
  <c r="Y43" i="1"/>
  <c r="Y24" i="1"/>
  <c r="E24" i="1"/>
  <c r="E43" i="1" s="1"/>
  <c r="Q24" i="1"/>
  <c r="Q43" i="1" s="1"/>
  <c r="K43" i="1"/>
  <c r="K24" i="1"/>
  <c r="C24" i="1"/>
  <c r="C43" i="1" s="1"/>
  <c r="X23" i="1"/>
  <c r="X42" i="1" s="1"/>
  <c r="X17" i="1"/>
  <c r="X36" i="1" s="1"/>
  <c r="X21" i="1"/>
  <c r="X40" i="1" s="1"/>
  <c r="X20" i="1"/>
  <c r="X39" i="1" s="1"/>
  <c r="X24" i="1"/>
  <c r="X43" i="1" s="1"/>
  <c r="X22" i="1"/>
  <c r="X41" i="1" s="1"/>
  <c r="X19" i="1"/>
  <c r="X38" i="1" s="1"/>
  <c r="X18" i="1"/>
  <c r="X37" i="1" s="1"/>
  <c r="W29" i="1"/>
  <c r="W38" i="1" l="1"/>
  <c r="W43" i="1"/>
  <c r="W37" i="1"/>
  <c r="W42" i="1"/>
  <c r="W36" i="1"/>
  <c r="W41" i="1"/>
  <c r="W40" i="1"/>
  <c r="W39" i="1"/>
</calcChain>
</file>

<file path=xl/sharedStrings.xml><?xml version="1.0" encoding="utf-8"?>
<sst xmlns="http://schemas.openxmlformats.org/spreadsheetml/2006/main" count="394" uniqueCount="28">
  <si>
    <t>Paper</t>
  </si>
  <si>
    <t>Plastics</t>
  </si>
  <si>
    <t>Glass</t>
  </si>
  <si>
    <t>Metal</t>
  </si>
  <si>
    <t>Food</t>
  </si>
  <si>
    <t>Yard Waste</t>
  </si>
  <si>
    <t>Other</t>
  </si>
  <si>
    <t>Manhattan</t>
  </si>
  <si>
    <t>Bronx</t>
  </si>
  <si>
    <t>Brooklyn</t>
  </si>
  <si>
    <t>Queens</t>
  </si>
  <si>
    <t>Staten Island</t>
  </si>
  <si>
    <t>Percentage</t>
  </si>
  <si>
    <t>lbs/p/yr</t>
  </si>
  <si>
    <t>Population</t>
  </si>
  <si>
    <t>Total</t>
  </si>
  <si>
    <t>NYC</t>
  </si>
  <si>
    <t>Percents</t>
  </si>
  <si>
    <t>lbs/p/y</t>
  </si>
  <si>
    <t>USEPA</t>
  </si>
  <si>
    <t>total ws</t>
  </si>
  <si>
    <t>tot</t>
  </si>
  <si>
    <t>EPA</t>
  </si>
  <si>
    <t>kg/p/y</t>
  </si>
  <si>
    <t>increases</t>
  </si>
  <si>
    <t>increases (2004)</t>
  </si>
  <si>
    <t>1990-2017</t>
  </si>
  <si>
    <t>2004-2017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</si>
</sst>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64" fontId="0" fillId="0" borderId="0" xfId="0" applyNumberFormat="1"/>
    <xf numFmtId="2" fontId="0" fillId="0" borderId="0" xfId="0" applyNumberFormat="1"/>
    <xf numFmtId="164" fontId="1" fillId="0" borderId="0" xfId="0" applyNumberFormat="1" applyFont="1"/>
    <xf numFmtId="0" fontId="0" fillId="2" borderId="0" xfId="0" applyFill="1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NYC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x"/>
            <c:size val="7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Paper!$B$2:$E$2</c:f>
              <c:numCache>
                <c:formatCode>General</c:formatCode>
                <c:ptCount val="4"/>
                <c:pt idx="0">
                  <c:v>31.3</c:v>
                </c:pt>
                <c:pt idx="1">
                  <c:v>30.04</c:v>
                </c:pt>
                <c:pt idx="2">
                  <c:v>27</c:v>
                </c:pt>
                <c:pt idx="3">
                  <c:v>26.6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342-4CE8-BF67-42200B2B5542}"/>
            </c:ext>
          </c:extLst>
        </c:ser>
        <c:ser>
          <c:idx val="1"/>
          <c:order val="1"/>
          <c:tx>
            <c:v>Manhattan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Paper!$B$3:$E$3</c:f>
              <c:numCache>
                <c:formatCode>General</c:formatCode>
                <c:ptCount val="4"/>
                <c:pt idx="0">
                  <c:v>33.6</c:v>
                </c:pt>
                <c:pt idx="1">
                  <c:v>38</c:v>
                </c:pt>
                <c:pt idx="2">
                  <c:v>36.5</c:v>
                </c:pt>
                <c:pt idx="3">
                  <c:v>33.799999999999997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342-4CE8-BF67-42200B2B5542}"/>
            </c:ext>
          </c:extLst>
        </c:ser>
        <c:ser>
          <c:idx val="2"/>
          <c:order val="2"/>
          <c:tx>
            <c:v>Bronx</c:v>
          </c:tx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diamond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Paper!$B$4:$E$4</c:f>
              <c:numCache>
                <c:formatCode>General</c:formatCode>
                <c:ptCount val="4"/>
                <c:pt idx="0">
                  <c:v>30.9</c:v>
                </c:pt>
                <c:pt idx="1">
                  <c:v>26.12</c:v>
                </c:pt>
                <c:pt idx="2">
                  <c:v>23</c:v>
                </c:pt>
                <c:pt idx="3">
                  <c:v>22.5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342-4CE8-BF67-42200B2B5542}"/>
            </c:ext>
          </c:extLst>
        </c:ser>
        <c:ser>
          <c:idx val="3"/>
          <c:order val="3"/>
          <c:tx>
            <c:v>Brooklyn</c:v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Paper!$B$5:$E$5</c:f>
              <c:numCache>
                <c:formatCode>General</c:formatCode>
                <c:ptCount val="4"/>
                <c:pt idx="0">
                  <c:v>29.3</c:v>
                </c:pt>
                <c:pt idx="1">
                  <c:v>27.62</c:v>
                </c:pt>
                <c:pt idx="2">
                  <c:v>26</c:v>
                </c:pt>
                <c:pt idx="3">
                  <c:v>26.1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342-4CE8-BF67-42200B2B5542}"/>
            </c:ext>
          </c:extLst>
        </c:ser>
        <c:ser>
          <c:idx val="4"/>
          <c:order val="4"/>
          <c:tx>
            <c:v>Queens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Paper!$B$6:$E$6</c:f>
              <c:numCache>
                <c:formatCode>General</c:formatCode>
                <c:ptCount val="4"/>
                <c:pt idx="0">
                  <c:v>32.6</c:v>
                </c:pt>
                <c:pt idx="1">
                  <c:v>29.28</c:v>
                </c:pt>
                <c:pt idx="2">
                  <c:v>24.4</c:v>
                </c:pt>
                <c:pt idx="3">
                  <c:v>24.9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342-4CE8-BF67-42200B2B5542}"/>
            </c:ext>
          </c:extLst>
        </c:ser>
        <c:ser>
          <c:idx val="5"/>
          <c:order val="5"/>
          <c:tx>
            <c:v>Staten Island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Paper!$B$7:$E$7</c:f>
              <c:numCache>
                <c:formatCode>General</c:formatCode>
                <c:ptCount val="4"/>
                <c:pt idx="0">
                  <c:v>28.9</c:v>
                </c:pt>
                <c:pt idx="1">
                  <c:v>30.05</c:v>
                </c:pt>
                <c:pt idx="2">
                  <c:v>27.6</c:v>
                </c:pt>
                <c:pt idx="3">
                  <c:v>27.2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342-4CE8-BF67-42200B2B5542}"/>
            </c:ext>
          </c:extLst>
        </c:ser>
        <c:ser>
          <c:idx val="6"/>
          <c:order val="6"/>
          <c:tx>
            <c:v>EPA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plus"/>
            <c:size val="9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Paper!$B$8:$E$8</c:f>
              <c:numCache>
                <c:formatCode>General</c:formatCode>
                <c:ptCount val="4"/>
                <c:pt idx="0">
                  <c:v>35.5</c:v>
                </c:pt>
                <c:pt idx="1">
                  <c:v>34.6</c:v>
                </c:pt>
                <c:pt idx="2">
                  <c:v>26.9</c:v>
                </c:pt>
                <c:pt idx="3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342-4CE8-BF67-42200B2B5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3434936"/>
        <c:axId val="593432192"/>
      </c:scatterChart>
      <c:valAx>
        <c:axId val="593434936"/>
        <c:scaling>
          <c:orientation val="minMax"/>
          <c:max val="2020"/>
          <c:min val="1985"/>
        </c:scaling>
        <c:delete val="0"/>
        <c:axPos val="b"/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3432192"/>
        <c:crosses val="autoZero"/>
        <c:crossBetween val="midCat"/>
        <c:majorUnit val="5"/>
        <c:minorUnit val="1"/>
      </c:valAx>
      <c:valAx>
        <c:axId val="593432192"/>
        <c:scaling>
          <c:orientation val="minMax"/>
          <c:max val="4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</c:rich>
          </c:tx>
          <c:layout>
            <c:manualLayout>
              <c:xMode val="edge"/>
              <c:yMode val="edge"/>
              <c:x val="3.0555555555555555E-2"/>
              <c:y val="0.414611769419233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3434936"/>
        <c:crosses val="autoZero"/>
        <c:crossBetween val="midCat"/>
        <c:majorUnit val="10"/>
        <c:minorUnit val="2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baseline="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NYC</c:v>
          </c:tx>
          <c:spPr>
            <a:ln w="19050" cap="rnd">
              <a:solidFill>
                <a:schemeClr val="tx1">
                  <a:lumMod val="95000"/>
                  <a:lumOff val="5000"/>
                </a:schemeClr>
              </a:solidFill>
              <a:round/>
            </a:ln>
            <a:effectLst/>
          </c:spPr>
          <c:marker>
            <c:symbol val="x"/>
            <c:size val="7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Paper!$B$20:$E$20</c:f>
              <c:numCache>
                <c:formatCode>0.0</c:formatCode>
                <c:ptCount val="4"/>
                <c:pt idx="0">
                  <c:v>139.89138727413464</c:v>
                </c:pt>
                <c:pt idx="1">
                  <c:v>115.32122065713057</c:v>
                </c:pt>
                <c:pt idx="2">
                  <c:v>89.272553540636537</c:v>
                </c:pt>
                <c:pt idx="3">
                  <c:v>86.436708788826891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006-45C1-9328-20B2FCBB0A3C}"/>
            </c:ext>
          </c:extLst>
        </c:ser>
        <c:ser>
          <c:idx val="1"/>
          <c:order val="1"/>
          <c:tx>
            <c:v>Manhattan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Paper!$B$21:$E$21</c:f>
              <c:numCache>
                <c:formatCode>0.0</c:formatCode>
                <c:ptCount val="4"/>
                <c:pt idx="0">
                  <c:v>156.06039419916868</c:v>
                </c:pt>
                <c:pt idx="1">
                  <c:v>136.62162543434525</c:v>
                </c:pt>
                <c:pt idx="2">
                  <c:v>110.48867048615227</c:v>
                </c:pt>
                <c:pt idx="3">
                  <c:v>100.65817736863978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006-45C1-9328-20B2FCBB0A3C}"/>
            </c:ext>
          </c:extLst>
        </c:ser>
        <c:ser>
          <c:idx val="2"/>
          <c:order val="2"/>
          <c:tx>
            <c:v>Bronx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Paper!$B$22:$E$22</c:f>
              <c:numCache>
                <c:formatCode>0.0</c:formatCode>
                <c:ptCount val="4"/>
                <c:pt idx="0">
                  <c:v>111.84649469347811</c:v>
                </c:pt>
                <c:pt idx="1">
                  <c:v>89.322497832352994</c:v>
                </c:pt>
                <c:pt idx="2">
                  <c:v>70.547123255878162</c:v>
                </c:pt>
                <c:pt idx="3">
                  <c:v>67.270589194921001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006-45C1-9328-20B2FCBB0A3C}"/>
            </c:ext>
          </c:extLst>
        </c:ser>
        <c:ser>
          <c:idx val="3"/>
          <c:order val="3"/>
          <c:tx>
            <c:v>Brooklyn</c:v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Paper!$B$23:$E$23</c:f>
              <c:numCache>
                <c:formatCode>0.0</c:formatCode>
                <c:ptCount val="4"/>
                <c:pt idx="0">
                  <c:v>138.9322228871159</c:v>
                </c:pt>
                <c:pt idx="1">
                  <c:v>106.83836066958546</c:v>
                </c:pt>
                <c:pt idx="2">
                  <c:v>86.858825700921585</c:v>
                </c:pt>
                <c:pt idx="3">
                  <c:v>87.25403246191604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006-45C1-9328-20B2FCBB0A3C}"/>
            </c:ext>
          </c:extLst>
        </c:ser>
        <c:ser>
          <c:idx val="4"/>
          <c:order val="4"/>
          <c:tx>
            <c:v>Queens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Paper!$B$24:$E$24</c:f>
              <c:numCache>
                <c:formatCode>0.0</c:formatCode>
                <c:ptCount val="4"/>
                <c:pt idx="0">
                  <c:v>142.74549276122346</c:v>
                </c:pt>
                <c:pt idx="1">
                  <c:v>115.92337541593903</c:v>
                </c:pt>
                <c:pt idx="2">
                  <c:v>82.81285861764178</c:v>
                </c:pt>
                <c:pt idx="3">
                  <c:v>81.988122061938455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006-45C1-9328-20B2FCBB0A3C}"/>
            </c:ext>
          </c:extLst>
        </c:ser>
        <c:ser>
          <c:idx val="5"/>
          <c:order val="5"/>
          <c:tx>
            <c:v>Staten Island</c:v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Paper!$B$25:$E$25</c:f>
              <c:numCache>
                <c:formatCode>0.0</c:formatCode>
                <c:ptCount val="4"/>
                <c:pt idx="0">
                  <c:v>152.5158518854706</c:v>
                </c:pt>
                <c:pt idx="1">
                  <c:v>155.04566125780784</c:v>
                </c:pt>
                <c:pt idx="2">
                  <c:v>120.65111868418113</c:v>
                </c:pt>
                <c:pt idx="3">
                  <c:v>115.85693087535586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006-45C1-9328-20B2FCBB0A3C}"/>
            </c:ext>
          </c:extLst>
        </c:ser>
        <c:ser>
          <c:idx val="6"/>
          <c:order val="6"/>
          <c:tx>
            <c:v>EPA</c:v>
          </c:tx>
          <c:spPr>
            <a:ln w="19050" cap="rnd">
              <a:solidFill>
                <a:schemeClr val="tx1">
                  <a:lumMod val="95000"/>
                  <a:lumOff val="5000"/>
                </a:schemeClr>
              </a:solidFill>
              <a:round/>
            </a:ln>
            <a:effectLst/>
          </c:spPr>
          <c:marker>
            <c:symbol val="plus"/>
            <c:size val="9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Paper!$B$26:$E$26</c:f>
              <c:numCache>
                <c:formatCode>0.0</c:formatCode>
                <c:ptCount val="4"/>
                <c:pt idx="0">
                  <c:v>264.73881704108624</c:v>
                </c:pt>
                <c:pt idx="1">
                  <c:v>268.32562174596865</c:v>
                </c:pt>
                <c:pt idx="2">
                  <c:v>197.39577910569565</c:v>
                </c:pt>
                <c:pt idx="3">
                  <c:v>187.27406709737824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006-45C1-9328-20B2FCBB0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7887944"/>
        <c:axId val="587888336"/>
      </c:scatterChart>
      <c:valAx>
        <c:axId val="587887944"/>
        <c:scaling>
          <c:orientation val="minMax"/>
          <c:max val="2020"/>
          <c:min val="1985"/>
        </c:scaling>
        <c:delete val="0"/>
        <c:axPos val="b"/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7888336"/>
        <c:crosses val="autoZero"/>
        <c:crossBetween val="midCat"/>
        <c:majorUnit val="5"/>
        <c:minorUnit val="1"/>
      </c:valAx>
      <c:valAx>
        <c:axId val="587888336"/>
        <c:scaling>
          <c:orientation val="minMax"/>
          <c:max val="3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>
                    <a:solidFill>
                      <a:schemeClr val="tx1"/>
                    </a:solidFill>
                  </a:rPr>
                  <a:t>kg/p/yr</a:t>
                </a:r>
              </a:p>
            </c:rich>
          </c:tx>
          <c:layout>
            <c:manualLayout>
              <c:xMode val="edge"/>
              <c:yMode val="edge"/>
              <c:x val="3.0555555555555555E-2"/>
              <c:y val="0.414611769419233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cross"/>
        <c:minorTickMark val="cross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7887944"/>
        <c:crosses val="autoZero"/>
        <c:crossBetween val="midCat"/>
        <c:majorUnit val="100"/>
        <c:minorUnit val="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555555555555555E-2"/>
          <c:y val="4.3052837573385516E-2"/>
          <c:w val="1.3888888888888888E-2"/>
          <c:h val="1.2719232013806493E-2"/>
        </c:manualLayout>
      </c:layout>
      <c:scatterChart>
        <c:scatterStyle val="lineMarker"/>
        <c:varyColors val="0"/>
        <c:ser>
          <c:idx val="0"/>
          <c:order val="0"/>
          <c:tx>
            <c:v>NYC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x"/>
            <c:size val="7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[1]Paper!$B$1:$E$1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[1]Paper!$B$2:$E$2</c:f>
              <c:numCache>
                <c:formatCode>General</c:formatCode>
                <c:ptCount val="4"/>
                <c:pt idx="0">
                  <c:v>31.3</c:v>
                </c:pt>
                <c:pt idx="1">
                  <c:v>23.32</c:v>
                </c:pt>
                <c:pt idx="2">
                  <c:v>21.3</c:v>
                </c:pt>
                <c:pt idx="3">
                  <c:v>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EDE-4B76-BF2B-22FA41646FA7}"/>
            </c:ext>
          </c:extLst>
        </c:ser>
        <c:ser>
          <c:idx val="1"/>
          <c:order val="1"/>
          <c:tx>
            <c:v>Manhattan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[1]Paper!$B$1:$E$1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[1]Paper!$B$3:$E$3</c:f>
              <c:numCache>
                <c:formatCode>General</c:formatCode>
                <c:ptCount val="4"/>
                <c:pt idx="0">
                  <c:v>33.6</c:v>
                </c:pt>
                <c:pt idx="1">
                  <c:v>30.41</c:v>
                </c:pt>
                <c:pt idx="2">
                  <c:v>30.4</c:v>
                </c:pt>
                <c:pt idx="3">
                  <c:v>27.3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EDE-4B76-BF2B-22FA41646FA7}"/>
            </c:ext>
          </c:extLst>
        </c:ser>
        <c:ser>
          <c:idx val="2"/>
          <c:order val="2"/>
          <c:tx>
            <c:v>Bronx</c:v>
          </c:tx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diamond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[1]Paper!$B$1:$E$1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[1]Paper!$B$4:$E$4</c:f>
              <c:numCache>
                <c:formatCode>General</c:formatCode>
                <c:ptCount val="4"/>
                <c:pt idx="0">
                  <c:v>30.9</c:v>
                </c:pt>
                <c:pt idx="1">
                  <c:v>22.37</c:v>
                </c:pt>
                <c:pt idx="2">
                  <c:v>19.3</c:v>
                </c:pt>
                <c:pt idx="3">
                  <c:v>18.600000000000001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EDE-4B76-BF2B-22FA41646FA7}"/>
            </c:ext>
          </c:extLst>
        </c:ser>
        <c:ser>
          <c:idx val="3"/>
          <c:order val="3"/>
          <c:tx>
            <c:v>Brooklyn</c:v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[1]Paper!$B$1:$E$1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[1]Paper!$B$5:$E$5</c:f>
              <c:numCache>
                <c:formatCode>General</c:formatCode>
                <c:ptCount val="4"/>
                <c:pt idx="0">
                  <c:v>29.3</c:v>
                </c:pt>
                <c:pt idx="1">
                  <c:v>21.38</c:v>
                </c:pt>
                <c:pt idx="2">
                  <c:v>20.2</c:v>
                </c:pt>
                <c:pt idx="3">
                  <c:v>18.600000000000001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EDE-4B76-BF2B-22FA41646FA7}"/>
            </c:ext>
          </c:extLst>
        </c:ser>
        <c:ser>
          <c:idx val="4"/>
          <c:order val="4"/>
          <c:tx>
            <c:v>Queens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[1]Paper!$B$1:$E$1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[1]Paper!$B$6:$E$6</c:f>
              <c:numCache>
                <c:formatCode>General</c:formatCode>
                <c:ptCount val="4"/>
                <c:pt idx="0">
                  <c:v>32.6</c:v>
                </c:pt>
                <c:pt idx="1">
                  <c:v>21.95</c:v>
                </c:pt>
                <c:pt idx="2">
                  <c:v>18.3</c:v>
                </c:pt>
                <c:pt idx="3">
                  <c:v>19.2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EDE-4B76-BF2B-22FA41646FA7}"/>
            </c:ext>
          </c:extLst>
        </c:ser>
        <c:ser>
          <c:idx val="5"/>
          <c:order val="5"/>
          <c:tx>
            <c:v>Staten Island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[1]Paper!$B$1:$E$1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[1]Paper!$B$7:$E$7</c:f>
              <c:numCache>
                <c:formatCode>General</c:formatCode>
                <c:ptCount val="4"/>
                <c:pt idx="0">
                  <c:v>28.9</c:v>
                </c:pt>
                <c:pt idx="1">
                  <c:v>20.98</c:v>
                </c:pt>
                <c:pt idx="2">
                  <c:v>20.6</c:v>
                </c:pt>
                <c:pt idx="3">
                  <c:v>21.1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EDE-4B76-BF2B-22FA41646FA7}"/>
            </c:ext>
          </c:extLst>
        </c:ser>
        <c:ser>
          <c:idx val="6"/>
          <c:order val="6"/>
          <c:tx>
            <c:v>EPA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plus"/>
            <c:size val="9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[1]Paper!$B$1:$E$1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[1]Paper!$B$8:$E$8</c:f>
              <c:numCache>
                <c:formatCode>General</c:formatCode>
                <c:ptCount val="4"/>
                <c:pt idx="0">
                  <c:v>30</c:v>
                </c:pt>
                <c:pt idx="1">
                  <c:v>27.1</c:v>
                </c:pt>
                <c:pt idx="2">
                  <c:v>15</c:v>
                </c:pt>
                <c:pt idx="3">
                  <c:v>13.2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EDE-4B76-BF2B-22FA41646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3296704"/>
        <c:axId val="443297880"/>
      </c:scatterChart>
      <c:valAx>
        <c:axId val="443296704"/>
        <c:scaling>
          <c:orientation val="minMax"/>
          <c:max val="2020"/>
          <c:min val="1985"/>
        </c:scaling>
        <c:delete val="1"/>
        <c:axPos val="b"/>
        <c:numFmt formatCode="General" sourceLinked="1"/>
        <c:majorTickMark val="cross"/>
        <c:minorTickMark val="cross"/>
        <c:tickLblPos val="nextTo"/>
        <c:crossAx val="443297880"/>
        <c:crosses val="autoZero"/>
        <c:crossBetween val="midCat"/>
        <c:majorUnit val="5"/>
        <c:minorUnit val="1"/>
      </c:valAx>
      <c:valAx>
        <c:axId val="443297880"/>
        <c:scaling>
          <c:orientation val="minMax"/>
          <c:max val="35"/>
          <c:min val="0"/>
        </c:scaling>
        <c:delete val="1"/>
        <c:axPos val="l"/>
        <c:numFmt formatCode="General" sourceLinked="1"/>
        <c:majorTickMark val="cross"/>
        <c:minorTickMark val="cross"/>
        <c:tickLblPos val="nextTo"/>
        <c:crossAx val="443296704"/>
        <c:crosses val="autoZero"/>
        <c:crossBetween val="midCat"/>
        <c:majorUnit val="10"/>
        <c:minorUnit val="2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NYC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x"/>
            <c:size val="7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Plastics!$B$2:$E$2</c:f>
              <c:numCache>
                <c:formatCode>General</c:formatCode>
                <c:ptCount val="4"/>
                <c:pt idx="0">
                  <c:v>8.9</c:v>
                </c:pt>
                <c:pt idx="1">
                  <c:v>14.47</c:v>
                </c:pt>
                <c:pt idx="2">
                  <c:v>14</c:v>
                </c:pt>
                <c:pt idx="3">
                  <c:v>14.9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342-4CE8-BF67-42200B2B5542}"/>
            </c:ext>
          </c:extLst>
        </c:ser>
        <c:ser>
          <c:idx val="1"/>
          <c:order val="1"/>
          <c:tx>
            <c:v>Manhattan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Plastics!$B$3:$E$3</c:f>
              <c:numCache>
                <c:formatCode>General</c:formatCode>
                <c:ptCount val="4"/>
                <c:pt idx="0">
                  <c:v>10.3</c:v>
                </c:pt>
                <c:pt idx="1">
                  <c:v>14.52</c:v>
                </c:pt>
                <c:pt idx="2">
                  <c:v>15.2</c:v>
                </c:pt>
                <c:pt idx="3">
                  <c:v>15.6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342-4CE8-BF67-42200B2B5542}"/>
            </c:ext>
          </c:extLst>
        </c:ser>
        <c:ser>
          <c:idx val="2"/>
          <c:order val="2"/>
          <c:tx>
            <c:v>Bronx</c:v>
          </c:tx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diamond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Plastics!$B$4:$E$4</c:f>
              <c:numCache>
                <c:formatCode>General</c:formatCode>
                <c:ptCount val="4"/>
                <c:pt idx="0">
                  <c:v>9.6</c:v>
                </c:pt>
                <c:pt idx="1">
                  <c:v>15.02</c:v>
                </c:pt>
                <c:pt idx="2">
                  <c:v>15.7</c:v>
                </c:pt>
                <c:pt idx="3">
                  <c:v>16.899999999999999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342-4CE8-BF67-42200B2B5542}"/>
            </c:ext>
          </c:extLst>
        </c:ser>
        <c:ser>
          <c:idx val="3"/>
          <c:order val="3"/>
          <c:tx>
            <c:v>Brooklyn</c:v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Plastics!$B$5:$E$5</c:f>
              <c:numCache>
                <c:formatCode>General</c:formatCode>
                <c:ptCount val="4"/>
                <c:pt idx="0">
                  <c:v>8.6999999999999993</c:v>
                </c:pt>
                <c:pt idx="1">
                  <c:v>14.1</c:v>
                </c:pt>
                <c:pt idx="2">
                  <c:v>13.9</c:v>
                </c:pt>
                <c:pt idx="3">
                  <c:v>15.3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342-4CE8-BF67-42200B2B5542}"/>
            </c:ext>
          </c:extLst>
        </c:ser>
        <c:ser>
          <c:idx val="4"/>
          <c:order val="4"/>
          <c:tx>
            <c:v>Queens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Plastics!$B$6:$E$6</c:f>
              <c:numCache>
                <c:formatCode>General</c:formatCode>
                <c:ptCount val="4"/>
                <c:pt idx="0">
                  <c:v>8.5</c:v>
                </c:pt>
                <c:pt idx="1">
                  <c:v>13.31</c:v>
                </c:pt>
                <c:pt idx="2">
                  <c:v>12.9</c:v>
                </c:pt>
                <c:pt idx="3">
                  <c:v>13.6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342-4CE8-BF67-42200B2B5542}"/>
            </c:ext>
          </c:extLst>
        </c:ser>
        <c:ser>
          <c:idx val="5"/>
          <c:order val="5"/>
          <c:tx>
            <c:v>Staten Island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Plastics!$B$7:$E$7</c:f>
              <c:numCache>
                <c:formatCode>General</c:formatCode>
                <c:ptCount val="4"/>
                <c:pt idx="0">
                  <c:v>6.9</c:v>
                </c:pt>
                <c:pt idx="1">
                  <c:v>12.1</c:v>
                </c:pt>
                <c:pt idx="2">
                  <c:v>12.1</c:v>
                </c:pt>
                <c:pt idx="3">
                  <c:v>12.8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342-4CE8-BF67-42200B2B5542}"/>
            </c:ext>
          </c:extLst>
        </c:ser>
        <c:ser>
          <c:idx val="6"/>
          <c:order val="6"/>
          <c:tx>
            <c:v>EPA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plus"/>
            <c:size val="9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Plastics!$B$8:$E$8</c:f>
              <c:numCache>
                <c:formatCode>General</c:formatCode>
                <c:ptCount val="4"/>
                <c:pt idx="0">
                  <c:v>8.4</c:v>
                </c:pt>
                <c:pt idx="1">
                  <c:v>11.8</c:v>
                </c:pt>
                <c:pt idx="2">
                  <c:v>12.8</c:v>
                </c:pt>
                <c:pt idx="3">
                  <c:v>13.2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342-4CE8-BF67-42200B2B5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4183000"/>
        <c:axId val="584121936"/>
      </c:scatterChart>
      <c:valAx>
        <c:axId val="584183000"/>
        <c:scaling>
          <c:orientation val="minMax"/>
          <c:max val="2020"/>
          <c:min val="1985"/>
        </c:scaling>
        <c:delete val="0"/>
        <c:axPos val="b"/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121936"/>
        <c:crosses val="autoZero"/>
        <c:crossBetween val="midCat"/>
        <c:majorUnit val="5"/>
        <c:minorUnit val="1"/>
      </c:valAx>
      <c:valAx>
        <c:axId val="584121936"/>
        <c:scaling>
          <c:orientation val="minMax"/>
          <c:max val="17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</c:rich>
          </c:tx>
          <c:layout>
            <c:manualLayout>
              <c:xMode val="edge"/>
              <c:yMode val="edge"/>
              <c:x val="3.0555555555555555E-2"/>
              <c:y val="0.414611769419233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183000"/>
        <c:crosses val="autoZero"/>
        <c:crossBetween val="midCat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baseline="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NYC</c:v>
          </c:tx>
          <c:spPr>
            <a:ln w="19050" cap="rnd">
              <a:solidFill>
                <a:schemeClr val="tx1">
                  <a:lumMod val="95000"/>
                  <a:lumOff val="5000"/>
                </a:schemeClr>
              </a:solidFill>
              <a:round/>
            </a:ln>
            <a:effectLst/>
          </c:spPr>
          <c:marker>
            <c:symbol val="x"/>
            <c:size val="7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Plastics!$B$20:$E$20</c:f>
              <c:numCache>
                <c:formatCode>0.0</c:formatCode>
                <c:ptCount val="4"/>
                <c:pt idx="0">
                  <c:v>39.777423218523907</c:v>
                </c:pt>
                <c:pt idx="1">
                  <c:v>55.549203159410091</c:v>
                </c:pt>
                <c:pt idx="2">
                  <c:v>46.289472206255986</c:v>
                </c:pt>
                <c:pt idx="3">
                  <c:v>48.417554923064678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006-45C1-9328-20B2FCBB0A3C}"/>
            </c:ext>
          </c:extLst>
        </c:ser>
        <c:ser>
          <c:idx val="1"/>
          <c:order val="1"/>
          <c:tx>
            <c:v>Manhattan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Plastics!$B$21:$E$21</c:f>
              <c:numCache>
                <c:formatCode>0.0</c:formatCode>
                <c:ptCount val="4"/>
                <c:pt idx="0">
                  <c:v>47.839942269388011</c:v>
                </c:pt>
                <c:pt idx="1">
                  <c:v>52.203842139649822</c:v>
                </c:pt>
                <c:pt idx="2">
                  <c:v>46.01172031204149</c:v>
                </c:pt>
                <c:pt idx="3">
                  <c:v>46.457620323987605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006-45C1-9328-20B2FCBB0A3C}"/>
            </c:ext>
          </c:extLst>
        </c:ser>
        <c:ser>
          <c:idx val="2"/>
          <c:order val="2"/>
          <c:tx>
            <c:v>Bronx</c:v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diamond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Plastics!$B$22:$E$22</c:f>
              <c:numCache>
                <c:formatCode>0.0</c:formatCode>
                <c:ptCount val="4"/>
                <c:pt idx="0">
                  <c:v>34.748425535837853</c:v>
                </c:pt>
                <c:pt idx="1">
                  <c:v>51.363855951069766</c:v>
                </c:pt>
                <c:pt idx="2">
                  <c:v>48.156079787708144</c:v>
                </c:pt>
                <c:pt idx="3">
                  <c:v>50.527686995296214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006-45C1-9328-20B2FCBB0A3C}"/>
            </c:ext>
          </c:extLst>
        </c:ser>
        <c:ser>
          <c:idx val="3"/>
          <c:order val="3"/>
          <c:tx>
            <c:v>Brooklyn</c:v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Plastics!$B$23:$E$23</c:f>
              <c:numCache>
                <c:formatCode>0.0</c:formatCode>
                <c:ptCount val="4"/>
                <c:pt idx="0">
                  <c:v>41.25291259788083</c:v>
                </c:pt>
                <c:pt idx="1">
                  <c:v>54.540944440302482</c:v>
                </c:pt>
                <c:pt idx="2">
                  <c:v>46.436064509338848</c:v>
                </c:pt>
                <c:pt idx="3">
                  <c:v>51.148915581123184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006-45C1-9328-20B2FCBB0A3C}"/>
            </c:ext>
          </c:extLst>
        </c:ser>
        <c:ser>
          <c:idx val="4"/>
          <c:order val="4"/>
          <c:tx>
            <c:v>Queens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Plastics!$B$24:$E$24</c:f>
              <c:numCache>
                <c:formatCode>0.0</c:formatCode>
                <c:ptCount val="4"/>
                <c:pt idx="0">
                  <c:v>37.218916824245376</c:v>
                </c:pt>
                <c:pt idx="1">
                  <c:v>52.69604258149414</c:v>
                </c:pt>
                <c:pt idx="2">
                  <c:v>43.782208039654883</c:v>
                </c:pt>
                <c:pt idx="3">
                  <c:v>44.780661045878027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006-45C1-9328-20B2FCBB0A3C}"/>
            </c:ext>
          </c:extLst>
        </c:ser>
        <c:ser>
          <c:idx val="5"/>
          <c:order val="5"/>
          <c:tx>
            <c:v>Staten Island</c:v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Plastics!$B$25:$E$25</c:f>
              <c:numCache>
                <c:formatCode>0.0</c:formatCode>
                <c:ptCount val="4"/>
                <c:pt idx="0">
                  <c:v>36.41381930829575</c:v>
                </c:pt>
                <c:pt idx="1">
                  <c:v>62.431031654558232</c:v>
                </c:pt>
                <c:pt idx="2">
                  <c:v>52.894149857919977</c:v>
                </c:pt>
                <c:pt idx="3">
                  <c:v>54.520908647226285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006-45C1-9328-20B2FCBB0A3C}"/>
            </c:ext>
          </c:extLst>
        </c:ser>
        <c:ser>
          <c:idx val="6"/>
          <c:order val="6"/>
          <c:tx>
            <c:v>EPA</c:v>
          </c:tx>
          <c:spPr>
            <a:ln w="19050" cap="rnd">
              <a:solidFill>
                <a:schemeClr val="tx1">
                  <a:lumMod val="95000"/>
                  <a:lumOff val="5000"/>
                </a:schemeClr>
              </a:solidFill>
              <a:round/>
            </a:ln>
            <a:effectLst/>
          </c:spPr>
          <c:marker>
            <c:symbol val="plus"/>
            <c:size val="9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Plastics!$B$26:$E$26</c:f>
              <c:numCache>
                <c:formatCode>0.0</c:formatCode>
                <c:ptCount val="4"/>
                <c:pt idx="0">
                  <c:v>62.642424313947174</c:v>
                </c:pt>
                <c:pt idx="1">
                  <c:v>91.509894121457521</c:v>
                </c:pt>
                <c:pt idx="2">
                  <c:v>93.928103068881214</c:v>
                </c:pt>
                <c:pt idx="3">
                  <c:v>98.880707427415715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006-45C1-9328-20B2FCBB0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3432584"/>
        <c:axId val="420988232"/>
      </c:scatterChart>
      <c:valAx>
        <c:axId val="593432584"/>
        <c:scaling>
          <c:orientation val="minMax"/>
          <c:max val="2020"/>
          <c:min val="1985"/>
        </c:scaling>
        <c:delete val="0"/>
        <c:axPos val="b"/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0988232"/>
        <c:crosses val="autoZero"/>
        <c:crossBetween val="midCat"/>
        <c:majorUnit val="5"/>
        <c:minorUnit val="1"/>
      </c:valAx>
      <c:valAx>
        <c:axId val="420988232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>
                    <a:solidFill>
                      <a:schemeClr val="tx1"/>
                    </a:solidFill>
                  </a:rPr>
                  <a:t>kg/p/yr</a:t>
                </a:r>
              </a:p>
            </c:rich>
          </c:tx>
          <c:layout>
            <c:manualLayout>
              <c:xMode val="edge"/>
              <c:yMode val="edge"/>
              <c:x val="3.0555555555555555E-2"/>
              <c:y val="0.414611769419233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cross"/>
        <c:minorTickMark val="cross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3432584"/>
        <c:crosses val="autoZero"/>
        <c:crossBetween val="midCat"/>
        <c:majorUnit val="25"/>
        <c:min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NYC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x"/>
            <c:size val="7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Food!$B$2:$E$2</c:f>
              <c:numCache>
                <c:formatCode>General</c:formatCode>
                <c:ptCount val="4"/>
                <c:pt idx="0">
                  <c:v>12.7</c:v>
                </c:pt>
                <c:pt idx="1">
                  <c:v>17.7</c:v>
                </c:pt>
                <c:pt idx="2">
                  <c:v>18</c:v>
                </c:pt>
                <c:pt idx="3">
                  <c:v>20.7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720-4977-B694-64BEFD5CCE50}"/>
            </c:ext>
          </c:extLst>
        </c:ser>
        <c:ser>
          <c:idx val="1"/>
          <c:order val="1"/>
          <c:tx>
            <c:v>Manhattan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Food!$B$3:$E$3</c:f>
              <c:numCache>
                <c:formatCode>General</c:formatCode>
                <c:ptCount val="4"/>
                <c:pt idx="0">
                  <c:v>13.1</c:v>
                </c:pt>
                <c:pt idx="1">
                  <c:v>15.74</c:v>
                </c:pt>
                <c:pt idx="2">
                  <c:v>16</c:v>
                </c:pt>
                <c:pt idx="3">
                  <c:v>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720-4977-B694-64BEFD5CCE50}"/>
            </c:ext>
          </c:extLst>
        </c:ser>
        <c:ser>
          <c:idx val="2"/>
          <c:order val="2"/>
          <c:tx>
            <c:v>Bronx</c:v>
          </c:tx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diamond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Food!$B$4:$E$4</c:f>
              <c:numCache>
                <c:formatCode>General</c:formatCode>
                <c:ptCount val="4"/>
                <c:pt idx="0">
                  <c:v>13.6</c:v>
                </c:pt>
                <c:pt idx="1">
                  <c:v>20.329999999999998</c:v>
                </c:pt>
                <c:pt idx="2">
                  <c:v>19</c:v>
                </c:pt>
                <c:pt idx="3">
                  <c:v>26.4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720-4977-B694-64BEFD5CCE50}"/>
            </c:ext>
          </c:extLst>
        </c:ser>
        <c:ser>
          <c:idx val="3"/>
          <c:order val="3"/>
          <c:tx>
            <c:v>Brooklyn</c:v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Food!$B$5:$E$5</c:f>
              <c:numCache>
                <c:formatCode>General</c:formatCode>
                <c:ptCount val="4"/>
                <c:pt idx="0">
                  <c:v>12.9</c:v>
                </c:pt>
                <c:pt idx="1">
                  <c:v>19.149999999999999</c:v>
                </c:pt>
                <c:pt idx="2">
                  <c:v>18.600000000000001</c:v>
                </c:pt>
                <c:pt idx="3">
                  <c:v>20.7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720-4977-B694-64BEFD5CCE50}"/>
            </c:ext>
          </c:extLst>
        </c:ser>
        <c:ser>
          <c:idx val="4"/>
          <c:order val="4"/>
          <c:tx>
            <c:v>Queens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Food!$B$6:$E$6</c:f>
              <c:numCache>
                <c:formatCode>General</c:formatCode>
                <c:ptCount val="4"/>
                <c:pt idx="0">
                  <c:v>12.2</c:v>
                </c:pt>
                <c:pt idx="1">
                  <c:v>16.940000000000001</c:v>
                </c:pt>
                <c:pt idx="2">
                  <c:v>18.600000000000001</c:v>
                </c:pt>
                <c:pt idx="3">
                  <c:v>21.7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720-4977-B694-64BEFD5CCE50}"/>
            </c:ext>
          </c:extLst>
        </c:ser>
        <c:ser>
          <c:idx val="5"/>
          <c:order val="5"/>
          <c:tx>
            <c:v>Staten Island</c:v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Food!$B$7:$E$7</c:f>
              <c:numCache>
                <c:formatCode>General</c:formatCode>
                <c:ptCount val="4"/>
                <c:pt idx="0">
                  <c:v>10.7</c:v>
                </c:pt>
                <c:pt idx="1">
                  <c:v>14.74</c:v>
                </c:pt>
                <c:pt idx="2">
                  <c:v>15.3</c:v>
                </c:pt>
                <c:pt idx="3">
                  <c:v>16.899999999999999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720-4977-B694-64BEFD5CCE50}"/>
            </c:ext>
          </c:extLst>
        </c:ser>
        <c:ser>
          <c:idx val="6"/>
          <c:order val="6"/>
          <c:tx>
            <c:v>EPA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plus"/>
            <c:size val="9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Food!$B$8:$E$8</c:f>
              <c:numCache>
                <c:formatCode>General</c:formatCode>
                <c:ptCount val="4"/>
                <c:pt idx="0">
                  <c:v>9.9</c:v>
                </c:pt>
                <c:pt idx="1">
                  <c:v>11.8</c:v>
                </c:pt>
                <c:pt idx="2">
                  <c:v>14.5</c:v>
                </c:pt>
                <c:pt idx="3">
                  <c:v>15.2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720-4977-B694-64BEFD5CCE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6627512"/>
        <c:axId val="596632608"/>
      </c:scatterChart>
      <c:valAx>
        <c:axId val="596627512"/>
        <c:scaling>
          <c:orientation val="minMax"/>
          <c:max val="2020"/>
          <c:min val="1985"/>
        </c:scaling>
        <c:delete val="0"/>
        <c:axPos val="b"/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6632608"/>
        <c:crosses val="autoZero"/>
        <c:crossBetween val="midCat"/>
        <c:majorUnit val="5"/>
        <c:minorUnit val="1"/>
      </c:valAx>
      <c:valAx>
        <c:axId val="596632608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</c:rich>
          </c:tx>
          <c:layout>
            <c:manualLayout>
              <c:xMode val="edge"/>
              <c:yMode val="edge"/>
              <c:x val="3.0555555555555555E-2"/>
              <c:y val="0.414611769419233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6627512"/>
        <c:crosses val="autoZero"/>
        <c:crossBetween val="midCat"/>
        <c:majorUnit val="10"/>
        <c:minorUnit val="2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baseline="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NYC</c:v>
          </c:tx>
          <c:spPr>
            <a:ln w="19050" cap="rnd">
              <a:solidFill>
                <a:schemeClr val="tx1">
                  <a:lumMod val="95000"/>
                  <a:lumOff val="5000"/>
                </a:schemeClr>
              </a:solidFill>
              <a:round/>
            </a:ln>
            <a:effectLst/>
          </c:spPr>
          <c:marker>
            <c:symbol val="x"/>
            <c:size val="7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Food!$B$20:$E$20</c:f>
              <c:numCache>
                <c:formatCode>0.0</c:formatCode>
                <c:ptCount val="4"/>
                <c:pt idx="0">
                  <c:v>56.761042120815006</c:v>
                </c:pt>
                <c:pt idx="1">
                  <c:v>67.948921625539654</c:v>
                </c:pt>
                <c:pt idx="2">
                  <c:v>59.515035693757696</c:v>
                </c:pt>
                <c:pt idx="3">
                  <c:v>67.264656839425427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9CA-41E7-AC53-58E4A4E21F5B}"/>
            </c:ext>
          </c:extLst>
        </c:ser>
        <c:ser>
          <c:idx val="1"/>
          <c:order val="1"/>
          <c:tx>
            <c:v>Manhattan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Food!$B$21:$E$21</c:f>
              <c:numCache>
                <c:formatCode>0.0</c:formatCode>
                <c:ptCount val="4"/>
                <c:pt idx="0">
                  <c:v>60.844975119318725</c:v>
                </c:pt>
                <c:pt idx="1">
                  <c:v>56.590115377278792</c:v>
                </c:pt>
                <c:pt idx="2">
                  <c:v>48.433389802148945</c:v>
                </c:pt>
                <c:pt idx="3">
                  <c:v>56.582999112548997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9CA-41E7-AC53-58E4A4E21F5B}"/>
            </c:ext>
          </c:extLst>
        </c:ser>
        <c:ser>
          <c:idx val="2"/>
          <c:order val="2"/>
          <c:tx>
            <c:v>Bronx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diamond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Food!$B$22:$E$22</c:f>
              <c:numCache>
                <c:formatCode>0.0</c:formatCode>
                <c:ptCount val="4"/>
                <c:pt idx="0">
                  <c:v>49.226936175770305</c:v>
                </c:pt>
                <c:pt idx="1">
                  <c:v>69.522449499683617</c:v>
                </c:pt>
                <c:pt idx="2">
                  <c:v>58.278058341812397</c:v>
                </c:pt>
                <c:pt idx="3">
                  <c:v>78.930824655373982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9CA-41E7-AC53-58E4A4E21F5B}"/>
            </c:ext>
          </c:extLst>
        </c:ser>
        <c:ser>
          <c:idx val="3"/>
          <c:order val="3"/>
          <c:tx>
            <c:v>Brooklyn</c:v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Food!$B$23:$E$23</c:f>
              <c:numCache>
                <c:formatCode>0.0</c:formatCode>
                <c:ptCount val="4"/>
                <c:pt idx="0">
                  <c:v>61.168111783064681</c:v>
                </c:pt>
                <c:pt idx="1">
                  <c:v>74.075112484524297</c:v>
                </c:pt>
                <c:pt idx="2">
                  <c:v>62.13746761681314</c:v>
                </c:pt>
                <c:pt idx="3">
                  <c:v>69.201474021519601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9CA-41E7-AC53-58E4A4E21F5B}"/>
            </c:ext>
          </c:extLst>
        </c:ser>
        <c:ser>
          <c:idx val="4"/>
          <c:order val="4"/>
          <c:tx>
            <c:v>Queens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Food!$B$24:$E$24</c:f>
              <c:numCache>
                <c:formatCode>0.0</c:formatCode>
                <c:ptCount val="4"/>
                <c:pt idx="0">
                  <c:v>53.420092383034536</c:v>
                </c:pt>
                <c:pt idx="1">
                  <c:v>67.067690558265284</c:v>
                </c:pt>
                <c:pt idx="2">
                  <c:v>63.127834847874475</c:v>
                </c:pt>
                <c:pt idx="3">
                  <c:v>71.451495933496574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9CA-41E7-AC53-58E4A4E21F5B}"/>
            </c:ext>
          </c:extLst>
        </c:ser>
        <c:ser>
          <c:idx val="5"/>
          <c:order val="5"/>
          <c:tx>
            <c:v>Staten Island</c:v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Food!$B$25:$E$25</c:f>
              <c:numCache>
                <c:formatCode>0.0</c:formatCode>
                <c:ptCount val="4"/>
                <c:pt idx="0">
                  <c:v>56.467806753444137</c:v>
                </c:pt>
                <c:pt idx="1">
                  <c:v>76.052347651916392</c:v>
                </c:pt>
                <c:pt idx="2">
                  <c:v>66.882685357535181</c:v>
                </c:pt>
                <c:pt idx="3">
                  <c:v>71.98463719829094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9CA-41E7-AC53-58E4A4E21F5B}"/>
            </c:ext>
          </c:extLst>
        </c:ser>
        <c:ser>
          <c:idx val="6"/>
          <c:order val="6"/>
          <c:tx>
            <c:v>EPA</c:v>
          </c:tx>
          <c:spPr>
            <a:ln w="19050" cap="rnd">
              <a:solidFill>
                <a:schemeClr val="tx1">
                  <a:lumMod val="95000"/>
                  <a:lumOff val="5000"/>
                </a:schemeClr>
              </a:solidFill>
              <a:round/>
            </a:ln>
            <a:effectLst/>
          </c:spPr>
          <c:marker>
            <c:symbol val="plus"/>
            <c:size val="9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Food!$B$26:$E$26</c:f>
              <c:numCache>
                <c:formatCode>0.0</c:formatCode>
                <c:ptCount val="4"/>
                <c:pt idx="0">
                  <c:v>73.82857151286629</c:v>
                </c:pt>
                <c:pt idx="1">
                  <c:v>91.509894121457521</c:v>
                </c:pt>
                <c:pt idx="2">
                  <c:v>106.40292925771701</c:v>
                </c:pt>
                <c:pt idx="3">
                  <c:v>113.86263279520597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9CA-41E7-AC53-58E4A4E21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6625944"/>
        <c:axId val="596626336"/>
      </c:scatterChart>
      <c:valAx>
        <c:axId val="596625944"/>
        <c:scaling>
          <c:orientation val="minMax"/>
          <c:max val="2020"/>
          <c:min val="1985"/>
        </c:scaling>
        <c:delete val="0"/>
        <c:axPos val="b"/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6626336"/>
        <c:crosses val="autoZero"/>
        <c:crossBetween val="midCat"/>
        <c:majorUnit val="5"/>
        <c:minorUnit val="1"/>
      </c:valAx>
      <c:valAx>
        <c:axId val="596626336"/>
        <c:scaling>
          <c:orientation val="minMax"/>
          <c:max val="115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>
                    <a:solidFill>
                      <a:schemeClr val="tx1"/>
                    </a:solidFill>
                  </a:rPr>
                  <a:t>kg/p/yr</a:t>
                </a:r>
              </a:p>
            </c:rich>
          </c:tx>
          <c:layout>
            <c:manualLayout>
              <c:xMode val="edge"/>
              <c:yMode val="edge"/>
              <c:x val="3.0555555555555555E-2"/>
              <c:y val="0.414611769419233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cross"/>
        <c:minorTickMark val="cross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6625944"/>
        <c:crosses val="autoZero"/>
        <c:crossBetween val="midCat"/>
        <c:majorUnit val="25"/>
        <c:min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NYC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x"/>
            <c:size val="7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total!$B$20:$E$20</c:f>
              <c:numCache>
                <c:formatCode>0.0</c:formatCode>
                <c:ptCount val="4"/>
                <c:pt idx="0">
                  <c:v>446.9373395339764</c:v>
                </c:pt>
                <c:pt idx="1">
                  <c:v>383.89221257367024</c:v>
                </c:pt>
                <c:pt idx="2">
                  <c:v>330.63908718754271</c:v>
                </c:pt>
                <c:pt idx="3">
                  <c:v>324.95003304070258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246-4A51-A514-AB19A5B74239}"/>
            </c:ext>
          </c:extLst>
        </c:ser>
        <c:ser>
          <c:idx val="1"/>
          <c:order val="1"/>
          <c:tx>
            <c:v>Manhattan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total!$B$21:$E$21</c:f>
              <c:numCache>
                <c:formatCode>0.0</c:formatCode>
                <c:ptCount val="4"/>
                <c:pt idx="0">
                  <c:v>464.46545892609714</c:v>
                </c:pt>
                <c:pt idx="1">
                  <c:v>359.53059324827689</c:v>
                </c:pt>
                <c:pt idx="2">
                  <c:v>302.70868626343093</c:v>
                </c:pt>
                <c:pt idx="3">
                  <c:v>297.80525848709999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246-4A51-A514-AB19A5B74239}"/>
            </c:ext>
          </c:extLst>
        </c:ser>
        <c:ser>
          <c:idx val="2"/>
          <c:order val="2"/>
          <c:tx>
            <c:v>Bronx</c:v>
          </c:tx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diamond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total!$B$22:$E$22</c:f>
              <c:numCache>
                <c:formatCode>0.0</c:formatCode>
                <c:ptCount val="4"/>
                <c:pt idx="0">
                  <c:v>361.962765998311</c:v>
                </c:pt>
                <c:pt idx="1">
                  <c:v>341.96974667822747</c:v>
                </c:pt>
                <c:pt idx="2">
                  <c:v>306.72662285164432</c:v>
                </c:pt>
                <c:pt idx="3">
                  <c:v>298.98039642187115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246-4A51-A514-AB19A5B74239}"/>
            </c:ext>
          </c:extLst>
        </c:ser>
        <c:ser>
          <c:idx val="3"/>
          <c:order val="3"/>
          <c:tx>
            <c:v>Brooklyn</c:v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total!$B$23:$E$23</c:f>
              <c:numCache>
                <c:formatCode>0.0</c:formatCode>
                <c:ptCount val="4"/>
                <c:pt idx="0">
                  <c:v>474.17140917104405</c:v>
                </c:pt>
                <c:pt idx="1">
                  <c:v>386.81520879647155</c:v>
                </c:pt>
                <c:pt idx="2">
                  <c:v>334.07240654200609</c:v>
                </c:pt>
                <c:pt idx="3">
                  <c:v>334.30663778511888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246-4A51-A514-AB19A5B74239}"/>
            </c:ext>
          </c:extLst>
        </c:ser>
        <c:ser>
          <c:idx val="4"/>
          <c:order val="4"/>
          <c:tx>
            <c:v>Queens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total!$B$24:$E$24</c:f>
              <c:numCache>
                <c:formatCode>0.0</c:formatCode>
                <c:ptCount val="4"/>
                <c:pt idx="0">
                  <c:v>437.86960969700442</c:v>
                </c:pt>
                <c:pt idx="1">
                  <c:v>395.9131674041634</c:v>
                </c:pt>
                <c:pt idx="2">
                  <c:v>339.39696154771224</c:v>
                </c:pt>
                <c:pt idx="3">
                  <c:v>329.26956651380908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246-4A51-A514-AB19A5B74239}"/>
            </c:ext>
          </c:extLst>
        </c:ser>
        <c:ser>
          <c:idx val="5"/>
          <c:order val="5"/>
          <c:tx>
            <c:v>Staten Island</c:v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total!$B$25:$E$25</c:f>
              <c:numCache>
                <c:formatCode>0.0</c:formatCode>
                <c:ptCount val="4"/>
                <c:pt idx="0">
                  <c:v>527.73651171443123</c:v>
                </c:pt>
                <c:pt idx="1">
                  <c:v>515.95893929386978</c:v>
                </c:pt>
                <c:pt idx="2">
                  <c:v>437.14173436297506</c:v>
                </c:pt>
                <c:pt idx="3">
                  <c:v>425.94459880645536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246-4A51-A514-AB19A5B74239}"/>
            </c:ext>
          </c:extLst>
        </c:ser>
        <c:ser>
          <c:idx val="6"/>
          <c:order val="6"/>
          <c:tx>
            <c:v>EPA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plus"/>
            <c:size val="9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total!$B$26:$E$26</c:f>
              <c:numCache>
                <c:formatCode>0.0</c:formatCode>
                <c:ptCount val="4"/>
                <c:pt idx="0">
                  <c:v>745.74314659460913</c:v>
                </c:pt>
                <c:pt idx="1">
                  <c:v>775.50757730048747</c:v>
                </c:pt>
                <c:pt idx="2">
                  <c:v>733.81330522563451</c:v>
                </c:pt>
                <c:pt idx="3">
                  <c:v>749.09626838951294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246-4A51-A514-AB19A5B742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6629864"/>
        <c:axId val="596633392"/>
      </c:scatterChart>
      <c:valAx>
        <c:axId val="596629864"/>
        <c:scaling>
          <c:orientation val="minMax"/>
          <c:max val="2020"/>
          <c:min val="1985"/>
        </c:scaling>
        <c:delete val="0"/>
        <c:axPos val="b"/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6633392"/>
        <c:crosses val="autoZero"/>
        <c:crossBetween val="midCat"/>
        <c:majorUnit val="5"/>
        <c:minorUnit val="1"/>
      </c:valAx>
      <c:valAx>
        <c:axId val="596633392"/>
        <c:scaling>
          <c:orientation val="minMax"/>
          <c:max val="8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>
                    <a:solidFill>
                      <a:schemeClr val="tx1"/>
                    </a:solidFill>
                  </a:rPr>
                  <a:t>kg/p/yr</a:t>
                </a:r>
              </a:p>
            </c:rich>
          </c:tx>
          <c:layout>
            <c:manualLayout>
              <c:xMode val="edge"/>
              <c:yMode val="edge"/>
              <c:x val="3.0555555555555555E-2"/>
              <c:y val="0.414611769419233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cross"/>
        <c:minorTickMark val="cross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6629864"/>
        <c:crosses val="autoZero"/>
        <c:crossBetween val="midCat"/>
        <c:majorUnit val="250"/>
        <c:minorUnit val="5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11</xdr:col>
      <xdr:colOff>444500</xdr:colOff>
      <xdr:row>14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17</xdr:row>
      <xdr:rowOff>0</xdr:rowOff>
    </xdr:from>
    <xdr:to>
      <xdr:col>11</xdr:col>
      <xdr:colOff>444500</xdr:colOff>
      <xdr:row>30</xdr:row>
      <xdr:rowOff>114300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33</xdr:row>
      <xdr:rowOff>0</xdr:rowOff>
    </xdr:from>
    <xdr:to>
      <xdr:col>11</xdr:col>
      <xdr:colOff>444500</xdr:colOff>
      <xdr:row>36</xdr:row>
      <xdr:rowOff>82550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152400</xdr:rowOff>
    </xdr:from>
    <xdr:to>
      <xdr:col>11</xdr:col>
      <xdr:colOff>381000</xdr:colOff>
      <xdr:row>14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18</xdr:row>
      <xdr:rowOff>0</xdr:rowOff>
    </xdr:from>
    <xdr:to>
      <xdr:col>11</xdr:col>
      <xdr:colOff>381000</xdr:colOff>
      <xdr:row>31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11</xdr:col>
      <xdr:colOff>381000</xdr:colOff>
      <xdr:row>14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89ED254-E458-456D-9309-2F0D0ABF34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17</xdr:row>
      <xdr:rowOff>0</xdr:rowOff>
    </xdr:from>
    <xdr:to>
      <xdr:col>11</xdr:col>
      <xdr:colOff>381000</xdr:colOff>
      <xdr:row>30</xdr:row>
      <xdr:rowOff>114300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2E43F0E-36AC-4836-AAC8-0F76C7C2A2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17</xdr:row>
      <xdr:rowOff>0</xdr:rowOff>
    </xdr:from>
    <xdr:to>
      <xdr:col>12</xdr:col>
      <xdr:colOff>457200</xdr:colOff>
      <xdr:row>30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6730669-0932-4FCC-B39C-EB2D357D9F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%20User\Downloads\dispos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ough"/>
      <sheetName val="Paper"/>
      <sheetName val="Plastics"/>
      <sheetName val="Glass"/>
      <sheetName val="Metal"/>
      <sheetName val="Food"/>
      <sheetName val="Yard"/>
      <sheetName val="Other"/>
      <sheetName val="disp per capita"/>
    </sheetNames>
    <sheetDataSet>
      <sheetData sheetId="0"/>
      <sheetData sheetId="1">
        <row r="1">
          <cell r="B1">
            <v>1990</v>
          </cell>
          <cell r="C1">
            <v>2004</v>
          </cell>
          <cell r="D1">
            <v>2013</v>
          </cell>
          <cell r="E1">
            <v>2017</v>
          </cell>
        </row>
        <row r="2">
          <cell r="B2">
            <v>31.3</v>
          </cell>
          <cell r="C2">
            <v>23.32</v>
          </cell>
          <cell r="D2">
            <v>21.3</v>
          </cell>
          <cell r="E2">
            <v>21</v>
          </cell>
        </row>
        <row r="3">
          <cell r="B3">
            <v>33.6</v>
          </cell>
          <cell r="C3">
            <v>30.41</v>
          </cell>
          <cell r="D3">
            <v>30.4</v>
          </cell>
          <cell r="E3">
            <v>27.3</v>
          </cell>
        </row>
        <row r="4">
          <cell r="B4">
            <v>30.9</v>
          </cell>
          <cell r="C4">
            <v>22.37</v>
          </cell>
          <cell r="D4">
            <v>19.3</v>
          </cell>
          <cell r="E4">
            <v>18.600000000000001</v>
          </cell>
        </row>
        <row r="5">
          <cell r="B5">
            <v>29.3</v>
          </cell>
          <cell r="C5">
            <v>21.38</v>
          </cell>
          <cell r="D5">
            <v>20.2</v>
          </cell>
          <cell r="E5">
            <v>18.600000000000001</v>
          </cell>
        </row>
        <row r="6">
          <cell r="B6">
            <v>32.6</v>
          </cell>
          <cell r="C6">
            <v>21.95</v>
          </cell>
          <cell r="D6">
            <v>18.3</v>
          </cell>
          <cell r="E6">
            <v>19.2</v>
          </cell>
        </row>
        <row r="7">
          <cell r="B7">
            <v>28.9</v>
          </cell>
          <cell r="C7">
            <v>20.98</v>
          </cell>
          <cell r="D7">
            <v>20.6</v>
          </cell>
          <cell r="E7">
            <v>21.1</v>
          </cell>
        </row>
        <row r="8">
          <cell r="B8">
            <v>30</v>
          </cell>
          <cell r="C8">
            <v>27.1</v>
          </cell>
          <cell r="D8">
            <v>15</v>
          </cell>
          <cell r="E8">
            <v>13.2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3"/>
  <sheetViews>
    <sheetView topLeftCell="Q30" workbookViewId="0">
      <selection activeCell="Z43" sqref="Z43:AC43"/>
    </sheetView>
  </sheetViews>
  <sheetFormatPr defaultColWidth="10.875" defaultRowHeight="15.75" x14ac:dyDescent="0.25"/>
  <cols>
    <col min="1" max="5" width="10.625" bestFit="1" customWidth="1"/>
    <col min="6" max="6" width="9.625" bestFit="1" customWidth="1"/>
    <col min="7" max="17" width="10.625" bestFit="1" customWidth="1"/>
    <col min="18" max="18" width="12" bestFit="1" customWidth="1"/>
    <col min="19" max="21" width="9.625" bestFit="1" customWidth="1"/>
    <col min="22" max="25" width="10.625" bestFit="1" customWidth="1"/>
  </cols>
  <sheetData>
    <row r="1" spans="1:29" x14ac:dyDescent="0.25">
      <c r="A1" s="1" t="s">
        <v>14</v>
      </c>
      <c r="B1">
        <v>1487536</v>
      </c>
      <c r="C1">
        <v>1562723</v>
      </c>
      <c r="D1">
        <v>1626159</v>
      </c>
      <c r="E1">
        <v>1664727</v>
      </c>
      <c r="F1">
        <v>1230664</v>
      </c>
      <c r="G1">
        <v>1365536</v>
      </c>
      <c r="H1">
        <v>1418733</v>
      </c>
      <c r="I1">
        <v>1471160</v>
      </c>
      <c r="J1">
        <v>2300664</v>
      </c>
      <c r="K1">
        <v>2475290</v>
      </c>
      <c r="L1">
        <v>2592149</v>
      </c>
      <c r="M1">
        <v>2648771</v>
      </c>
      <c r="N1">
        <v>1951598</v>
      </c>
      <c r="O1">
        <v>2237216</v>
      </c>
      <c r="P1">
        <v>2296175</v>
      </c>
      <c r="Q1">
        <v>2358582</v>
      </c>
      <c r="R1">
        <v>378977</v>
      </c>
      <c r="S1">
        <v>463314</v>
      </c>
      <c r="T1">
        <v>472621</v>
      </c>
      <c r="U1">
        <v>479458</v>
      </c>
      <c r="V1">
        <v>7322564</v>
      </c>
      <c r="W1">
        <v>8104079</v>
      </c>
      <c r="X1">
        <v>8405837</v>
      </c>
      <c r="Y1">
        <v>8622698</v>
      </c>
      <c r="Z1">
        <v>249464396</v>
      </c>
      <c r="AA1">
        <v>292805298</v>
      </c>
      <c r="AB1">
        <v>315933715</v>
      </c>
      <c r="AC1">
        <v>324985539</v>
      </c>
    </row>
    <row r="2" spans="1:29" x14ac:dyDescent="0.25">
      <c r="A2" s="1" t="s">
        <v>12</v>
      </c>
    </row>
    <row r="3" spans="1:29" s="1" customFormat="1" x14ac:dyDescent="0.25">
      <c r="B3" s="1" t="s">
        <v>7</v>
      </c>
      <c r="C3" s="1" t="s">
        <v>7</v>
      </c>
      <c r="D3" s="1" t="s">
        <v>7</v>
      </c>
      <c r="E3" s="1" t="s">
        <v>7</v>
      </c>
      <c r="F3" s="1" t="s">
        <v>8</v>
      </c>
      <c r="G3" s="1" t="s">
        <v>8</v>
      </c>
      <c r="H3" s="1" t="s">
        <v>8</v>
      </c>
      <c r="I3" s="1" t="s">
        <v>8</v>
      </c>
      <c r="J3" s="1" t="s">
        <v>9</v>
      </c>
      <c r="K3" s="1" t="s">
        <v>9</v>
      </c>
      <c r="L3" s="1" t="s">
        <v>9</v>
      </c>
      <c r="M3" s="1" t="s">
        <v>9</v>
      </c>
      <c r="N3" s="1" t="s">
        <v>10</v>
      </c>
      <c r="O3" s="1" t="s">
        <v>10</v>
      </c>
      <c r="P3" s="1" t="s">
        <v>10</v>
      </c>
      <c r="Q3" s="1" t="s">
        <v>10</v>
      </c>
      <c r="R3" s="1" t="s">
        <v>11</v>
      </c>
      <c r="S3" s="1" t="s">
        <v>11</v>
      </c>
      <c r="T3" s="1" t="s">
        <v>11</v>
      </c>
      <c r="U3" s="1" t="s">
        <v>11</v>
      </c>
      <c r="V3" s="1" t="s">
        <v>16</v>
      </c>
      <c r="W3" s="1" t="s">
        <v>16</v>
      </c>
      <c r="X3" s="1" t="s">
        <v>16</v>
      </c>
      <c r="Y3" s="1" t="s">
        <v>16</v>
      </c>
      <c r="Z3" s="1" t="s">
        <v>19</v>
      </c>
      <c r="AA3" s="1" t="s">
        <v>19</v>
      </c>
      <c r="AB3" s="1" t="s">
        <v>19</v>
      </c>
      <c r="AC3" s="1" t="s">
        <v>19</v>
      </c>
    </row>
    <row r="4" spans="1:29" s="1" customFormat="1" x14ac:dyDescent="0.25">
      <c r="B4" s="1" t="s">
        <v>21</v>
      </c>
      <c r="C4" s="1" t="s">
        <v>21</v>
      </c>
      <c r="D4" s="1" t="s">
        <v>21</v>
      </c>
      <c r="E4" s="1" t="s">
        <v>21</v>
      </c>
      <c r="F4" s="1" t="s">
        <v>21</v>
      </c>
      <c r="G4" s="1" t="s">
        <v>21</v>
      </c>
      <c r="H4" s="1" t="s">
        <v>21</v>
      </c>
      <c r="I4" s="1" t="s">
        <v>21</v>
      </c>
      <c r="J4" s="1" t="s">
        <v>21</v>
      </c>
      <c r="K4" s="1" t="s">
        <v>21</v>
      </c>
      <c r="L4" s="1" t="s">
        <v>21</v>
      </c>
      <c r="M4" s="1" t="s">
        <v>21</v>
      </c>
      <c r="N4" s="1" t="s">
        <v>21</v>
      </c>
      <c r="O4" s="1" t="s">
        <v>21</v>
      </c>
      <c r="P4" s="1" t="s">
        <v>21</v>
      </c>
      <c r="Q4" s="1" t="s">
        <v>21</v>
      </c>
      <c r="R4" s="1" t="s">
        <v>21</v>
      </c>
      <c r="S4" s="1" t="s">
        <v>21</v>
      </c>
      <c r="T4" s="1" t="s">
        <v>21</v>
      </c>
      <c r="U4" s="1" t="s">
        <v>21</v>
      </c>
      <c r="V4" s="1" t="s">
        <v>21</v>
      </c>
      <c r="W4" s="1" t="s">
        <v>21</v>
      </c>
      <c r="X4" s="1" t="s">
        <v>21</v>
      </c>
      <c r="Y4" s="1" t="s">
        <v>21</v>
      </c>
      <c r="Z4" s="1" t="s">
        <v>21</v>
      </c>
      <c r="AA4" s="1" t="s">
        <v>21</v>
      </c>
      <c r="AB4" s="1" t="s">
        <v>21</v>
      </c>
      <c r="AC4" s="1" t="s">
        <v>21</v>
      </c>
    </row>
    <row r="5" spans="1:29" s="1" customFormat="1" x14ac:dyDescent="0.25">
      <c r="B5" s="1">
        <v>1990</v>
      </c>
      <c r="C5" s="1">
        <v>2004</v>
      </c>
      <c r="D5" s="1">
        <v>2013</v>
      </c>
      <c r="E5" s="1">
        <v>2017</v>
      </c>
      <c r="F5" s="1">
        <v>1990</v>
      </c>
      <c r="G5" s="1">
        <v>2004</v>
      </c>
      <c r="H5" s="1">
        <v>2013</v>
      </c>
      <c r="I5" s="1">
        <v>2017</v>
      </c>
      <c r="J5" s="1">
        <v>1990</v>
      </c>
      <c r="K5" s="1">
        <v>2004</v>
      </c>
      <c r="L5" s="1">
        <v>2013</v>
      </c>
      <c r="M5" s="1">
        <v>2017</v>
      </c>
      <c r="N5" s="1">
        <v>1990</v>
      </c>
      <c r="O5" s="1">
        <v>2004</v>
      </c>
      <c r="P5" s="1">
        <v>2013</v>
      </c>
      <c r="Q5" s="1">
        <v>2017</v>
      </c>
      <c r="R5" s="1">
        <v>1990</v>
      </c>
      <c r="S5" s="1">
        <v>2004</v>
      </c>
      <c r="T5" s="1">
        <v>2013</v>
      </c>
      <c r="U5" s="1">
        <v>2017</v>
      </c>
      <c r="V5" s="1">
        <v>1990</v>
      </c>
      <c r="W5" s="1">
        <v>2004</v>
      </c>
      <c r="X5" s="1">
        <v>2013</v>
      </c>
      <c r="Y5" s="1">
        <v>2017</v>
      </c>
      <c r="Z5">
        <v>1990</v>
      </c>
      <c r="AA5">
        <v>2004</v>
      </c>
      <c r="AB5">
        <v>2013</v>
      </c>
      <c r="AC5">
        <v>2017</v>
      </c>
    </row>
    <row r="6" spans="1:29" x14ac:dyDescent="0.25">
      <c r="A6" t="s">
        <v>0</v>
      </c>
      <c r="B6">
        <v>33.6</v>
      </c>
      <c r="C6">
        <v>38</v>
      </c>
      <c r="D6">
        <v>36.5</v>
      </c>
      <c r="E6">
        <v>33.799999999999997</v>
      </c>
      <c r="F6">
        <v>30.9</v>
      </c>
      <c r="G6">
        <v>26.12</v>
      </c>
      <c r="H6">
        <v>23</v>
      </c>
      <c r="I6">
        <v>22.5</v>
      </c>
      <c r="J6">
        <v>29.3</v>
      </c>
      <c r="K6">
        <v>27.62</v>
      </c>
      <c r="L6">
        <v>26</v>
      </c>
      <c r="M6">
        <v>26.1</v>
      </c>
      <c r="N6">
        <v>32.6</v>
      </c>
      <c r="O6">
        <v>29.28</v>
      </c>
      <c r="P6">
        <v>24.4</v>
      </c>
      <c r="Q6">
        <v>24.9</v>
      </c>
      <c r="R6">
        <v>28.9</v>
      </c>
      <c r="S6">
        <v>30.05</v>
      </c>
      <c r="T6">
        <v>27.6</v>
      </c>
      <c r="U6">
        <v>27.2</v>
      </c>
      <c r="V6" s="5">
        <v>31.3</v>
      </c>
      <c r="W6">
        <v>30.04</v>
      </c>
      <c r="X6">
        <v>27</v>
      </c>
      <c r="Y6">
        <v>26.6</v>
      </c>
      <c r="Z6">
        <v>35.5</v>
      </c>
      <c r="AA6">
        <v>34.6</v>
      </c>
      <c r="AB6">
        <v>26.9</v>
      </c>
      <c r="AC6">
        <v>25</v>
      </c>
    </row>
    <row r="7" spans="1:29" x14ac:dyDescent="0.25">
      <c r="A7" t="s">
        <v>1</v>
      </c>
      <c r="B7">
        <v>10.3</v>
      </c>
      <c r="C7">
        <v>14.52</v>
      </c>
      <c r="D7">
        <v>15.2</v>
      </c>
      <c r="E7">
        <v>15.6</v>
      </c>
      <c r="F7">
        <v>9.6</v>
      </c>
      <c r="G7">
        <v>15.02</v>
      </c>
      <c r="H7">
        <v>15.7</v>
      </c>
      <c r="I7">
        <v>16.899999999999999</v>
      </c>
      <c r="J7">
        <v>8.6999999999999993</v>
      </c>
      <c r="K7">
        <v>14.1</v>
      </c>
      <c r="L7">
        <v>13.9</v>
      </c>
      <c r="M7">
        <v>15.3</v>
      </c>
      <c r="N7">
        <v>8.5</v>
      </c>
      <c r="O7">
        <v>13.31</v>
      </c>
      <c r="P7">
        <v>12.9</v>
      </c>
      <c r="Q7">
        <v>13.6</v>
      </c>
      <c r="R7">
        <v>6.9</v>
      </c>
      <c r="S7">
        <v>12.1</v>
      </c>
      <c r="T7">
        <v>12.1</v>
      </c>
      <c r="U7">
        <v>12.8</v>
      </c>
      <c r="V7">
        <v>8.9</v>
      </c>
      <c r="W7">
        <v>14.47</v>
      </c>
      <c r="X7">
        <v>14</v>
      </c>
      <c r="Y7">
        <v>14.9</v>
      </c>
      <c r="Z7">
        <v>8.4</v>
      </c>
      <c r="AA7">
        <v>11.8</v>
      </c>
      <c r="AB7">
        <v>12.8</v>
      </c>
      <c r="AC7">
        <v>13.2</v>
      </c>
    </row>
    <row r="8" spans="1:29" x14ac:dyDescent="0.25">
      <c r="A8" t="s">
        <v>2</v>
      </c>
      <c r="B8">
        <v>5.2</v>
      </c>
      <c r="C8">
        <v>5.14</v>
      </c>
      <c r="D8">
        <v>6.1</v>
      </c>
      <c r="E8">
        <v>6.8</v>
      </c>
      <c r="F8">
        <v>5.5</v>
      </c>
      <c r="G8">
        <v>4.4800000000000004</v>
      </c>
      <c r="H8">
        <v>4.2</v>
      </c>
      <c r="I8">
        <v>4.0999999999999996</v>
      </c>
      <c r="J8">
        <v>5</v>
      </c>
      <c r="K8">
        <v>4.5599999999999996</v>
      </c>
      <c r="L8">
        <v>4.2</v>
      </c>
      <c r="M8">
        <v>4.0999999999999996</v>
      </c>
      <c r="N8">
        <v>4.7</v>
      </c>
      <c r="O8">
        <v>4.18</v>
      </c>
      <c r="P8">
        <v>3.6</v>
      </c>
      <c r="Q8">
        <v>3.9</v>
      </c>
      <c r="R8">
        <v>4.2</v>
      </c>
      <c r="S8">
        <v>3.72</v>
      </c>
      <c r="T8">
        <v>4</v>
      </c>
      <c r="U8">
        <v>3.7</v>
      </c>
      <c r="V8">
        <v>5</v>
      </c>
      <c r="W8">
        <v>4.75</v>
      </c>
      <c r="X8">
        <v>4.4000000000000004</v>
      </c>
      <c r="Y8">
        <v>4.5</v>
      </c>
      <c r="Z8">
        <v>6.4</v>
      </c>
      <c r="AA8">
        <v>5.2</v>
      </c>
      <c r="AB8">
        <v>4.5</v>
      </c>
      <c r="AC8">
        <v>4.2</v>
      </c>
    </row>
    <row r="9" spans="1:29" x14ac:dyDescent="0.25">
      <c r="A9" t="s">
        <v>3</v>
      </c>
      <c r="B9">
        <v>5</v>
      </c>
      <c r="C9">
        <v>4.6100000000000003</v>
      </c>
      <c r="D9">
        <v>3.5</v>
      </c>
      <c r="E9">
        <v>3.6</v>
      </c>
      <c r="F9">
        <v>5</v>
      </c>
      <c r="G9">
        <v>5.3</v>
      </c>
      <c r="H9">
        <v>3.9</v>
      </c>
      <c r="I9">
        <v>4.5999999999999996</v>
      </c>
      <c r="J9">
        <v>4.7</v>
      </c>
      <c r="K9">
        <v>5.0199999999999996</v>
      </c>
      <c r="L9">
        <v>3.3</v>
      </c>
      <c r="M9">
        <v>4.9000000000000004</v>
      </c>
      <c r="N9">
        <v>4.8</v>
      </c>
      <c r="O9">
        <v>4.88</v>
      </c>
      <c r="P9">
        <v>3.7</v>
      </c>
      <c r="Q9">
        <v>4.5999999999999996</v>
      </c>
      <c r="R9">
        <v>4.5</v>
      </c>
      <c r="S9">
        <v>4.78</v>
      </c>
      <c r="T9">
        <v>3.4</v>
      </c>
      <c r="U9">
        <v>5.3</v>
      </c>
      <c r="V9">
        <v>4.8</v>
      </c>
      <c r="W9">
        <v>4.92</v>
      </c>
      <c r="X9">
        <v>3.5</v>
      </c>
      <c r="Y9">
        <v>4.5999999999999996</v>
      </c>
      <c r="Z9">
        <v>8.1</v>
      </c>
      <c r="AA9">
        <v>8</v>
      </c>
      <c r="AB9">
        <v>9.1000000000000014</v>
      </c>
      <c r="AC9">
        <v>9.4</v>
      </c>
    </row>
    <row r="10" spans="1:29" x14ac:dyDescent="0.25">
      <c r="A10" t="s">
        <v>4</v>
      </c>
      <c r="B10">
        <v>13.1</v>
      </c>
      <c r="C10">
        <v>15.74</v>
      </c>
      <c r="D10">
        <v>16</v>
      </c>
      <c r="E10">
        <v>19</v>
      </c>
      <c r="F10">
        <v>13.6</v>
      </c>
      <c r="G10">
        <v>20.329999999999998</v>
      </c>
      <c r="H10">
        <v>19</v>
      </c>
      <c r="I10">
        <v>26.4</v>
      </c>
      <c r="J10">
        <v>12.9</v>
      </c>
      <c r="K10">
        <v>19.149999999999999</v>
      </c>
      <c r="L10">
        <v>18.600000000000001</v>
      </c>
      <c r="M10">
        <v>20.7</v>
      </c>
      <c r="N10">
        <v>12.2</v>
      </c>
      <c r="O10">
        <v>16.940000000000001</v>
      </c>
      <c r="P10">
        <v>18.600000000000001</v>
      </c>
      <c r="Q10">
        <v>21.7</v>
      </c>
      <c r="R10">
        <v>10.7</v>
      </c>
      <c r="S10">
        <v>14.74</v>
      </c>
      <c r="T10">
        <v>15.3</v>
      </c>
      <c r="U10">
        <v>16.899999999999999</v>
      </c>
      <c r="V10">
        <v>12.7</v>
      </c>
      <c r="W10">
        <v>17.7</v>
      </c>
      <c r="X10">
        <v>18</v>
      </c>
      <c r="Y10">
        <v>20.7</v>
      </c>
      <c r="Z10">
        <v>9.9</v>
      </c>
      <c r="AA10">
        <v>11.8</v>
      </c>
      <c r="AB10">
        <v>14.5</v>
      </c>
      <c r="AC10">
        <v>15.2</v>
      </c>
    </row>
    <row r="11" spans="1:29" x14ac:dyDescent="0.25">
      <c r="A11" t="s">
        <v>5</v>
      </c>
      <c r="B11">
        <f>1.6+0.3</f>
        <v>1.9000000000000001</v>
      </c>
      <c r="C11">
        <f>1.05+0.33+0.03</f>
        <v>1.4100000000000001</v>
      </c>
      <c r="D11">
        <v>2</v>
      </c>
      <c r="E11">
        <v>1</v>
      </c>
      <c r="F11">
        <v>2.5</v>
      </c>
      <c r="G11">
        <f>2.29+0.48+0.11</f>
        <v>2.88</v>
      </c>
      <c r="H11">
        <v>3.5</v>
      </c>
      <c r="I11">
        <v>3.5</v>
      </c>
      <c r="J11">
        <v>3.1</v>
      </c>
      <c r="K11">
        <f>2.76+0.6+0.13</f>
        <v>3.4899999999999998</v>
      </c>
      <c r="L11">
        <v>4.9000000000000004</v>
      </c>
      <c r="M11">
        <v>4.5</v>
      </c>
      <c r="N11">
        <v>6.4</v>
      </c>
      <c r="O11">
        <f>4.84+1.13+0.25</f>
        <v>6.22</v>
      </c>
      <c r="P11">
        <v>9.4</v>
      </c>
      <c r="Q11">
        <v>8.8000000000000007</v>
      </c>
      <c r="R11">
        <v>7.5</v>
      </c>
      <c r="S11">
        <f>7.19+1.76+0.33</f>
        <v>9.2800000000000011</v>
      </c>
      <c r="T11">
        <v>13.6</v>
      </c>
      <c r="U11">
        <v>12.7</v>
      </c>
      <c r="V11">
        <v>4.0999999999999996</v>
      </c>
      <c r="W11">
        <f>3.92+0.77+0.16</f>
        <v>4.8499999999999996</v>
      </c>
      <c r="X11">
        <v>6.1</v>
      </c>
      <c r="Y11">
        <v>5.5</v>
      </c>
      <c r="Z11">
        <v>17.100000000000001</v>
      </c>
      <c r="AA11">
        <v>12.7</v>
      </c>
      <c r="AB11">
        <v>13.4</v>
      </c>
      <c r="AC11">
        <v>13.1</v>
      </c>
    </row>
    <row r="12" spans="1:29" x14ac:dyDescent="0.25">
      <c r="A12" t="s">
        <v>6</v>
      </c>
      <c r="B12">
        <v>30.9</v>
      </c>
      <c r="C12">
        <v>20.58</v>
      </c>
      <c r="D12">
        <v>20.7</v>
      </c>
      <c r="E12">
        <v>20.2</v>
      </c>
      <c r="F12">
        <v>32.9</v>
      </c>
      <c r="G12">
        <v>25.87</v>
      </c>
      <c r="H12">
        <v>30.7</v>
      </c>
      <c r="I12">
        <v>22</v>
      </c>
      <c r="J12">
        <v>36.299999999999997</v>
      </c>
      <c r="K12">
        <v>26.06</v>
      </c>
      <c r="L12">
        <v>29.1</v>
      </c>
      <c r="M12">
        <v>24.4</v>
      </c>
      <c r="N12">
        <v>30.8</v>
      </c>
      <c r="O12">
        <v>25.19</v>
      </c>
      <c r="P12">
        <v>27.4</v>
      </c>
      <c r="Q12">
        <v>22.5</v>
      </c>
      <c r="R12">
        <v>37.299999999999997</v>
      </c>
      <c r="S12">
        <v>25.33</v>
      </c>
      <c r="T12">
        <v>24</v>
      </c>
      <c r="U12">
        <v>21.4</v>
      </c>
      <c r="V12">
        <v>33.200000000000003</v>
      </c>
      <c r="W12">
        <v>23.27</v>
      </c>
      <c r="X12">
        <v>27</v>
      </c>
      <c r="Y12">
        <v>23.2</v>
      </c>
      <c r="Z12">
        <v>14.599999999999994</v>
      </c>
      <c r="AA12">
        <v>15.899999999999991</v>
      </c>
      <c r="AB12">
        <v>18.799999999999983</v>
      </c>
      <c r="AC12">
        <v>19.900000000000006</v>
      </c>
    </row>
    <row r="13" spans="1:29" x14ac:dyDescent="0.25">
      <c r="A13" t="s">
        <v>15</v>
      </c>
      <c r="B13">
        <f>SUM(B6:B12)</f>
        <v>100</v>
      </c>
      <c r="C13">
        <f t="shared" ref="C13:J13" si="0">SUM(C6:C12)</f>
        <v>99.999999999999986</v>
      </c>
      <c r="D13">
        <f t="shared" si="0"/>
        <v>100.00000000000001</v>
      </c>
      <c r="E13">
        <f t="shared" si="0"/>
        <v>100</v>
      </c>
      <c r="F13">
        <f t="shared" si="0"/>
        <v>100</v>
      </c>
      <c r="G13">
        <f t="shared" si="0"/>
        <v>100</v>
      </c>
      <c r="H13">
        <f t="shared" si="0"/>
        <v>100.00000000000001</v>
      </c>
      <c r="I13">
        <f t="shared" si="0"/>
        <v>100</v>
      </c>
      <c r="J13">
        <f t="shared" si="0"/>
        <v>100</v>
      </c>
      <c r="K13">
        <f>SUM(K6:K12)</f>
        <v>99.999999999999986</v>
      </c>
      <c r="L13">
        <f t="shared" ref="L13" si="1">SUM(L6:L12)</f>
        <v>100</v>
      </c>
      <c r="M13">
        <f t="shared" ref="M13" si="2">SUM(M6:M12)</f>
        <v>100</v>
      </c>
      <c r="N13">
        <f t="shared" ref="N13" si="3">SUM(N6:N12)</f>
        <v>100</v>
      </c>
      <c r="O13">
        <f t="shared" ref="O13" si="4">SUM(O6:O12)</f>
        <v>100</v>
      </c>
      <c r="P13">
        <f t="shared" ref="P13" si="5">SUM(P6:P12)</f>
        <v>100</v>
      </c>
      <c r="Q13">
        <f>SUM(Q6:Q12)</f>
        <v>100</v>
      </c>
      <c r="R13">
        <f t="shared" ref="R13" si="6">SUM(R6:R12)</f>
        <v>100</v>
      </c>
      <c r="S13">
        <f t="shared" ref="S13:T13" si="7">SUM(S6:S12)</f>
        <v>100</v>
      </c>
      <c r="T13">
        <f t="shared" si="7"/>
        <v>100</v>
      </c>
      <c r="U13">
        <f t="shared" ref="U13" si="8">SUM(U6:U12)</f>
        <v>100</v>
      </c>
      <c r="V13">
        <f>SUM(V6:V12)</f>
        <v>100</v>
      </c>
      <c r="W13">
        <f t="shared" ref="W13" si="9">SUM(W6:W12)</f>
        <v>99.999999999999986</v>
      </c>
      <c r="X13">
        <f t="shared" ref="X13" si="10">SUM(X6:X12)</f>
        <v>100</v>
      </c>
      <c r="Y13">
        <f t="shared" ref="Y13:AC13" si="11">SUM(Y6:Y12)</f>
        <v>100</v>
      </c>
      <c r="Z13">
        <f t="shared" si="11"/>
        <v>100</v>
      </c>
      <c r="AA13">
        <f t="shared" si="11"/>
        <v>100</v>
      </c>
      <c r="AB13">
        <f t="shared" si="11"/>
        <v>100</v>
      </c>
      <c r="AC13">
        <f t="shared" si="11"/>
        <v>100</v>
      </c>
    </row>
    <row r="15" spans="1:29" x14ac:dyDescent="0.25">
      <c r="A15" s="1" t="s">
        <v>13</v>
      </c>
    </row>
    <row r="16" spans="1:29" s="1" customFormat="1" x14ac:dyDescent="0.25">
      <c r="B16" s="1">
        <v>1990</v>
      </c>
      <c r="C16" s="1">
        <v>2004</v>
      </c>
      <c r="D16" s="1">
        <v>2013</v>
      </c>
      <c r="E16" s="1">
        <v>2017</v>
      </c>
      <c r="F16" s="1">
        <v>1990</v>
      </c>
      <c r="G16" s="1">
        <v>2004</v>
      </c>
      <c r="H16" s="1">
        <v>2013</v>
      </c>
      <c r="I16" s="1">
        <v>2017</v>
      </c>
      <c r="J16" s="1">
        <v>1990</v>
      </c>
      <c r="K16" s="1">
        <v>2004</v>
      </c>
      <c r="L16" s="1">
        <v>2013</v>
      </c>
      <c r="M16" s="1">
        <v>2017</v>
      </c>
      <c r="N16" s="1">
        <v>1990</v>
      </c>
      <c r="O16" s="1">
        <v>2004</v>
      </c>
      <c r="P16" s="1">
        <v>2013</v>
      </c>
      <c r="Q16" s="1">
        <v>2017</v>
      </c>
      <c r="R16" s="1">
        <v>1990</v>
      </c>
      <c r="S16" s="1">
        <v>2004</v>
      </c>
      <c r="T16" s="1">
        <v>2013</v>
      </c>
      <c r="U16" s="1">
        <v>2017</v>
      </c>
      <c r="V16" s="1">
        <v>1990</v>
      </c>
      <c r="W16" s="1">
        <v>2004</v>
      </c>
      <c r="X16" s="1">
        <v>2013</v>
      </c>
      <c r="Y16" s="1">
        <v>2017</v>
      </c>
      <c r="Z16" s="1">
        <v>1990</v>
      </c>
      <c r="AA16">
        <v>2004</v>
      </c>
      <c r="AB16">
        <v>2013</v>
      </c>
      <c r="AC16">
        <v>2017</v>
      </c>
    </row>
    <row r="17" spans="1:29" x14ac:dyDescent="0.25">
      <c r="A17" t="s">
        <v>0</v>
      </c>
      <c r="B17" s="2">
        <f t="shared" ref="B17:X17" si="12">+(B$29*2000)*(B6/100)/(B$1)</f>
        <v>343.3328672381711</v>
      </c>
      <c r="C17" s="2">
        <f>+(C$30*2000)*(C6/100)/(C$1)</f>
        <v>300.56757595555956</v>
      </c>
      <c r="D17" s="2">
        <f t="shared" si="12"/>
        <v>243.07507506953502</v>
      </c>
      <c r="E17" s="2">
        <f t="shared" ref="E17:E24" si="13">+(E$30*2000)*(E6/100)/(E$1)</f>
        <v>221.44799021100755</v>
      </c>
      <c r="F17" s="2">
        <f t="shared" si="12"/>
        <v>246.06228832565185</v>
      </c>
      <c r="G17" s="2">
        <f>+(G$30*2000)*(G6/100)/(G$1)</f>
        <v>196.5094952311766</v>
      </c>
      <c r="H17" s="2">
        <f t="shared" si="12"/>
        <v>155.20367116293198</v>
      </c>
      <c r="I17" s="2">
        <f>+(I$30*2000)*(I6/100)/(I$1)</f>
        <v>147.99529622882622</v>
      </c>
      <c r="J17" s="2">
        <f t="shared" si="12"/>
        <v>305.65089035165499</v>
      </c>
      <c r="K17" s="2">
        <f>+(K$30*2000)*(K6/100)/(K$1)</f>
        <v>235.04439347308801</v>
      </c>
      <c r="L17" s="2">
        <f t="shared" si="12"/>
        <v>191.08941654202749</v>
      </c>
      <c r="M17" s="2">
        <f>+(M$30*2000)*(M6/100)/(M$1)</f>
        <v>191.95887141621529</v>
      </c>
      <c r="N17" s="2">
        <f t="shared" si="12"/>
        <v>314.04008407469161</v>
      </c>
      <c r="O17" s="2">
        <f>+(O$30*2000)*(O6/100)/(O$1)</f>
        <v>255.03142591506588</v>
      </c>
      <c r="P17" s="2">
        <f t="shared" si="12"/>
        <v>182.18828895881194</v>
      </c>
      <c r="Q17" s="2">
        <f>+(Q$30*2000)*(Q6/100)/(Q$1)</f>
        <v>180.37386853626461</v>
      </c>
      <c r="R17" s="2">
        <f t="shared" si="12"/>
        <v>335.53487414803533</v>
      </c>
      <c r="S17" s="2">
        <f>+(S$30*2000)*(S6/100)/(S$1)</f>
        <v>341.10045476717727</v>
      </c>
      <c r="T17" s="2">
        <f t="shared" si="12"/>
        <v>265.43246110519851</v>
      </c>
      <c r="U17" s="2">
        <f>+(U$30*2000)*(U6/100)/(U$1)</f>
        <v>254.88524792578289</v>
      </c>
      <c r="V17" s="2">
        <f t="shared" si="12"/>
        <v>307.76105200309621</v>
      </c>
      <c r="W17" s="2">
        <f>+(W$30*2000)*(W6/100)/(W$1)</f>
        <v>253.70668544568727</v>
      </c>
      <c r="X17" s="2">
        <f t="shared" si="12"/>
        <v>196.39961778940039</v>
      </c>
      <c r="Y17" s="2">
        <f>+(Y$30*2000)*(Y6/100)/(Y$1)</f>
        <v>190.16075933541919</v>
      </c>
      <c r="Z17" s="2">
        <f t="shared" ref="Z17:AC17" si="14">+(Z$29*2000)*(Z6/100)/(Z$1)</f>
        <v>582.42539749038974</v>
      </c>
      <c r="AA17" s="2">
        <f t="shared" si="14"/>
        <v>590.31636784113107</v>
      </c>
      <c r="AB17" s="2">
        <f t="shared" si="14"/>
        <v>434.27071403253046</v>
      </c>
      <c r="AC17" s="2">
        <f t="shared" si="14"/>
        <v>412.00294761423214</v>
      </c>
    </row>
    <row r="18" spans="1:29" x14ac:dyDescent="0.25">
      <c r="A18" t="s">
        <v>1</v>
      </c>
      <c r="B18" s="2">
        <f t="shared" ref="B18" si="15">+(B$29*2000)*(B7/100)/(B$1)</f>
        <v>105.24787299265363</v>
      </c>
      <c r="C18" s="2">
        <f t="shared" ref="C18:C24" si="16">+(C$30*2000)*(C7/100)/(C$1)</f>
        <v>114.84845270722961</v>
      </c>
      <c r="D18" s="2">
        <f t="shared" ref="D18" si="17">+(D$29*2000)*(D7/100)/(D$1)</f>
        <v>101.22578468649128</v>
      </c>
      <c r="E18" s="2">
        <f t="shared" si="13"/>
        <v>102.20676471277274</v>
      </c>
      <c r="F18" s="2">
        <f t="shared" ref="F18" si="18">+(F$29*2000)*(F7/100)/(F$1)</f>
        <v>76.446536178843289</v>
      </c>
      <c r="G18" s="2">
        <f t="shared" ref="G18:G24" si="19">+(G$30*2000)*(G7/100)/(G$1)</f>
        <v>113.00048309235349</v>
      </c>
      <c r="H18" s="2">
        <f t="shared" ref="H18:H24" si="20">+(H$29*2000)*(H7/100)/(H$1)</f>
        <v>105.94337553295793</v>
      </c>
      <c r="I18" s="2">
        <f t="shared" ref="I18:K24" si="21">+(I$30*2000)*(I7/100)/(I$1)</f>
        <v>111.16091138965169</v>
      </c>
      <c r="J18" s="2">
        <f t="shared" ref="J18" si="22">+(J$29*2000)*(J7/100)/(J$1)</f>
        <v>90.756407715337829</v>
      </c>
      <c r="K18" s="2">
        <f t="shared" si="21"/>
        <v>119.99007776866547</v>
      </c>
      <c r="L18" s="2">
        <f t="shared" ref="L18:X18" si="23">+(L$29*2000)*(L7/100)/(L$1)</f>
        <v>102.15934192054547</v>
      </c>
      <c r="M18" s="2">
        <f t="shared" ref="M18:O18" si="24">+(M$30*2000)*(M7/100)/(M$1)</f>
        <v>112.52761427847102</v>
      </c>
      <c r="N18" s="2">
        <f t="shared" si="23"/>
        <v>81.881617013339834</v>
      </c>
      <c r="O18" s="2">
        <f t="shared" si="24"/>
        <v>115.93129367928712</v>
      </c>
      <c r="P18" s="2">
        <f t="shared" si="23"/>
        <v>96.320857687240746</v>
      </c>
      <c r="Q18" s="2">
        <f t="shared" ref="Q18" si="25">+(Q$30*2000)*(Q7/100)/(Q$1)</f>
        <v>98.517454300931675</v>
      </c>
      <c r="R18" s="2">
        <f t="shared" si="23"/>
        <v>80.110402478250663</v>
      </c>
      <c r="S18" s="2">
        <f t="shared" ref="S18" si="26">+(S$30*2000)*(S7/100)/(S$1)</f>
        <v>137.34826964002812</v>
      </c>
      <c r="T18" s="2">
        <f t="shared" si="23"/>
        <v>116.36712968742395</v>
      </c>
      <c r="U18" s="2">
        <f t="shared" ref="U18:W18" si="27">+(U$30*2000)*(U7/100)/(U$1)</f>
        <v>119.94599902389784</v>
      </c>
      <c r="V18" s="2">
        <f t="shared" si="23"/>
        <v>87.510331080752607</v>
      </c>
      <c r="W18" s="2">
        <f t="shared" si="27"/>
        <v>122.2082469507022</v>
      </c>
      <c r="X18" s="2">
        <f t="shared" si="23"/>
        <v>101.83683885376318</v>
      </c>
      <c r="Y18" s="2">
        <f t="shared" ref="Y18" si="28">+(Y$30*2000)*(Y7/100)/(Y$1)</f>
        <v>106.51862083074231</v>
      </c>
      <c r="Z18" s="2">
        <f t="shared" ref="Z18:AC18" si="29">+(Z$29*2000)*(Z7/100)/(Z$1)</f>
        <v>137.81333349068379</v>
      </c>
      <c r="AA18" s="2">
        <f t="shared" si="29"/>
        <v>201.32176706720657</v>
      </c>
      <c r="AB18" s="2">
        <f t="shared" si="29"/>
        <v>206.6418267515387</v>
      </c>
      <c r="AC18" s="2">
        <f t="shared" si="29"/>
        <v>217.53755634031458</v>
      </c>
    </row>
    <row r="19" spans="1:29" x14ac:dyDescent="0.25">
      <c r="A19" t="s">
        <v>2</v>
      </c>
      <c r="B19" s="2">
        <f t="shared" ref="B19" si="30">+(B$29*2000)*(B8/100)/(B$1)</f>
        <v>53.13484850114552</v>
      </c>
      <c r="C19" s="2">
        <f t="shared" si="16"/>
        <v>40.65571948451516</v>
      </c>
      <c r="D19" s="2">
        <f t="shared" ref="D19" si="31">+(D$29*2000)*(D8/100)/(D$1)</f>
        <v>40.623505696552428</v>
      </c>
      <c r="E19" s="2">
        <f t="shared" si="13"/>
        <v>44.551666669670169</v>
      </c>
      <c r="F19" s="2">
        <f t="shared" ref="F19" si="32">+(F$29*2000)*(F8/100)/(F$1)</f>
        <v>43.797494685795634</v>
      </c>
      <c r="G19" s="2">
        <f t="shared" si="19"/>
        <v>33.704538232606104</v>
      </c>
      <c r="H19" s="2">
        <f t="shared" si="20"/>
        <v>28.341539951491932</v>
      </c>
      <c r="I19" s="2">
        <f t="shared" si="21"/>
        <v>26.968031757252778</v>
      </c>
      <c r="J19" s="2">
        <f t="shared" ref="J19" si="33">+(J$29*2000)*(J8/100)/(J$1)</f>
        <v>52.158855008814847</v>
      </c>
      <c r="K19" s="2">
        <f t="shared" si="21"/>
        <v>38.805301746462021</v>
      </c>
      <c r="L19" s="2">
        <f t="shared" ref="L19:X19" si="34">+(L$29*2000)*(L8/100)/(L$1)</f>
        <v>30.868290364481364</v>
      </c>
      <c r="M19" s="2">
        <f t="shared" ref="M19:O19" si="35">+(M$30*2000)*(M8/100)/(M$1)</f>
        <v>30.154458728217723</v>
      </c>
      <c r="N19" s="2">
        <f t="shared" si="34"/>
        <v>45.275717642670266</v>
      </c>
      <c r="O19" s="2">
        <f t="shared" si="35"/>
        <v>36.408174874486861</v>
      </c>
      <c r="P19" s="2">
        <f t="shared" si="34"/>
        <v>26.880239354578816</v>
      </c>
      <c r="Q19" s="2">
        <f t="shared" ref="Q19" si="36">+(Q$30*2000)*(Q8/100)/(Q$1)</f>
        <v>28.251328806884818</v>
      </c>
      <c r="R19" s="2">
        <f t="shared" si="34"/>
        <v>48.762853682413443</v>
      </c>
      <c r="S19" s="2">
        <f t="shared" ref="S19" si="37">+(S$30*2000)*(S8/100)/(S$1)</f>
        <v>42.226079591810304</v>
      </c>
      <c r="T19" s="2">
        <f t="shared" si="34"/>
        <v>38.468472623941807</v>
      </c>
      <c r="U19" s="2">
        <f t="shared" ref="U19:W19" si="38">+(U$30*2000)*(U8/100)/(U$1)</f>
        <v>34.671890342845472</v>
      </c>
      <c r="V19" s="2">
        <f t="shared" si="34"/>
        <v>49.163107348737412</v>
      </c>
      <c r="W19" s="2">
        <f t="shared" si="38"/>
        <v>40.116736213948549</v>
      </c>
      <c r="X19" s="2">
        <f t="shared" si="34"/>
        <v>32.005863639754139</v>
      </c>
      <c r="Y19" s="2">
        <f t="shared" ref="Y19" si="39">+(Y$30*2000)*(Y8/100)/(Y$1)</f>
        <v>32.170053271029559</v>
      </c>
      <c r="Z19" s="2">
        <f t="shared" ref="Z19:AC19" si="40">+(Z$29*2000)*(Z8/100)/(Z$1)</f>
        <v>105.00063504052098</v>
      </c>
      <c r="AA19" s="2">
        <f t="shared" si="40"/>
        <v>88.718066843175777</v>
      </c>
      <c r="AB19" s="2">
        <f t="shared" si="40"/>
        <v>72.647517217337821</v>
      </c>
      <c r="AC19" s="2">
        <f t="shared" si="40"/>
        <v>69.216495199191002</v>
      </c>
    </row>
    <row r="20" spans="1:29" x14ac:dyDescent="0.25">
      <c r="A20" t="s">
        <v>3</v>
      </c>
      <c r="B20" s="2">
        <f t="shared" ref="B20" si="41">+(B$29*2000)*(B9/100)/(B$1)</f>
        <v>51.091200481870693</v>
      </c>
      <c r="C20" s="2">
        <f t="shared" si="16"/>
        <v>36.46359276724025</v>
      </c>
      <c r="D20" s="2">
        <f t="shared" ref="D20" si="42">+(D$29*2000)*(D9/100)/(D$1)</f>
        <v>23.308568842284181</v>
      </c>
      <c r="E20" s="2">
        <f t="shared" si="13"/>
        <v>23.586176472178323</v>
      </c>
      <c r="F20" s="2">
        <f t="shared" ref="F20" si="43">+(F$29*2000)*(F9/100)/(F$1)</f>
        <v>39.815904259814211</v>
      </c>
      <c r="G20" s="2">
        <f t="shared" si="19"/>
        <v>39.87367246268132</v>
      </c>
      <c r="H20" s="2">
        <f t="shared" si="20"/>
        <v>26.317144240671077</v>
      </c>
      <c r="I20" s="2">
        <f t="shared" si="21"/>
        <v>30.256816117893365</v>
      </c>
      <c r="J20" s="2">
        <f t="shared" ref="J20" si="44">+(J$29*2000)*(J9/100)/(J$1)</f>
        <v>49.029323708285958</v>
      </c>
      <c r="K20" s="2">
        <f t="shared" si="21"/>
        <v>42.719871659482322</v>
      </c>
      <c r="L20" s="2">
        <f t="shared" ref="L20:X20" si="45">+(L$29*2000)*(L9/100)/(L$1)</f>
        <v>24.253656714949642</v>
      </c>
      <c r="M20" s="2">
        <f t="shared" ref="M20:O20" si="46">+(M$30*2000)*(M9/100)/(M$1)</f>
        <v>36.038255553235814</v>
      </c>
      <c r="N20" s="2">
        <f t="shared" si="45"/>
        <v>46.239030784003674</v>
      </c>
      <c r="O20" s="2">
        <f t="shared" si="46"/>
        <v>42.505237652510978</v>
      </c>
      <c r="P20" s="2">
        <f t="shared" si="45"/>
        <v>27.626912669983781</v>
      </c>
      <c r="Q20" s="2">
        <f t="shared" ref="Q20" si="47">+(Q$30*2000)*(Q9/100)/(Q$1)</f>
        <v>33.322080131197474</v>
      </c>
      <c r="R20" s="2">
        <f t="shared" si="45"/>
        <v>52.24591465972869</v>
      </c>
      <c r="S20" s="2">
        <f t="shared" ref="S20" si="48">+(S$30*2000)*(S9/100)/(S$1)</f>
        <v>54.258242056143352</v>
      </c>
      <c r="T20" s="2">
        <f t="shared" si="45"/>
        <v>32.698201730350533</v>
      </c>
      <c r="U20" s="2">
        <f t="shared" ref="U20:W20" si="49">+(U$30*2000)*(U9/100)/(U$1)</f>
        <v>49.66514022083269</v>
      </c>
      <c r="V20" s="2">
        <f t="shared" si="45"/>
        <v>47.196583054787915</v>
      </c>
      <c r="W20" s="2">
        <f t="shared" si="49"/>
        <v>41.552493088974082</v>
      </c>
      <c r="X20" s="2">
        <f t="shared" si="45"/>
        <v>25.459209713440796</v>
      </c>
      <c r="Y20" s="2">
        <f t="shared" ref="Y20" si="50">+(Y$30*2000)*(Y9/100)/(Y$1)</f>
        <v>32.884943343719108</v>
      </c>
      <c r="Z20" s="2">
        <f t="shared" ref="Z20:AC20" si="51">+(Z$29*2000)*(Z9/100)/(Z$1)</f>
        <v>132.89142872315935</v>
      </c>
      <c r="AA20" s="2">
        <f t="shared" si="51"/>
        <v>136.48933360488579</v>
      </c>
      <c r="AB20" s="2">
        <f t="shared" si="51"/>
        <v>146.90942370617205</v>
      </c>
      <c r="AC20" s="2">
        <f t="shared" si="51"/>
        <v>154.91310830295129</v>
      </c>
    </row>
    <row r="21" spans="1:29" x14ac:dyDescent="0.25">
      <c r="A21" t="s">
        <v>4</v>
      </c>
      <c r="B21" s="2">
        <f t="shared" ref="B21" si="52">+(B$29*2000)*(B10/100)/(B$1)</f>
        <v>133.85894526250121</v>
      </c>
      <c r="C21" s="2">
        <f t="shared" si="16"/>
        <v>124.49825383001335</v>
      </c>
      <c r="D21" s="2">
        <f t="shared" ref="D21" si="53">+(D$29*2000)*(D10/100)/(D$1)</f>
        <v>106.55345756472768</v>
      </c>
      <c r="E21" s="2">
        <f t="shared" si="13"/>
        <v>124.48259804760781</v>
      </c>
      <c r="F21" s="2">
        <f t="shared" ref="F21" si="54">+(F$29*2000)*(F10/100)/(F$1)</f>
        <v>108.29925958669467</v>
      </c>
      <c r="G21" s="2">
        <f t="shared" si="19"/>
        <v>152.94938889930398</v>
      </c>
      <c r="H21" s="2">
        <f t="shared" si="20"/>
        <v>128.21172835198729</v>
      </c>
      <c r="I21" s="2">
        <f t="shared" si="21"/>
        <v>173.64781424182277</v>
      </c>
      <c r="J21" s="2">
        <f t="shared" ref="J21" si="55">+(J$29*2000)*(J10/100)/(J$1)</f>
        <v>134.5698459227423</v>
      </c>
      <c r="K21" s="2">
        <f t="shared" si="21"/>
        <v>162.96524746595347</v>
      </c>
      <c r="L21" s="2">
        <f t="shared" ref="L21:X21" si="56">+(L$29*2000)*(L10/100)/(L$1)</f>
        <v>136.70242875698892</v>
      </c>
      <c r="M21" s="2">
        <f t="shared" ref="M21:O21" si="57">+(M$30*2000)*(M10/100)/(M$1)</f>
        <v>152.24324284734314</v>
      </c>
      <c r="N21" s="2">
        <f t="shared" si="56"/>
        <v>117.52420324267599</v>
      </c>
      <c r="O21" s="2">
        <f t="shared" si="57"/>
        <v>147.54891922818365</v>
      </c>
      <c r="P21" s="2">
        <f t="shared" si="56"/>
        <v>138.88123666532385</v>
      </c>
      <c r="Q21" s="2">
        <f t="shared" ref="Q21" si="58">+(Q$30*2000)*(Q10/100)/(Q$1)</f>
        <v>157.19329105369246</v>
      </c>
      <c r="R21" s="2">
        <f t="shared" si="56"/>
        <v>124.22917485757711</v>
      </c>
      <c r="S21" s="2">
        <f t="shared" ref="S21" si="59">+(S$30*2000)*(S10/100)/(S$1)</f>
        <v>167.31516483421606</v>
      </c>
      <c r="T21" s="2">
        <f t="shared" si="56"/>
        <v>147.14190778657741</v>
      </c>
      <c r="U21" s="2">
        <f t="shared" ref="U21:W21" si="60">+(U$30*2000)*(U10/100)/(U$1)</f>
        <v>158.36620183624009</v>
      </c>
      <c r="V21" s="2">
        <f t="shared" si="56"/>
        <v>124.87429266579302</v>
      </c>
      <c r="W21" s="2">
        <f t="shared" si="60"/>
        <v>149.48762757618724</v>
      </c>
      <c r="X21" s="2">
        <f t="shared" si="56"/>
        <v>130.93307852626694</v>
      </c>
      <c r="Y21" s="2">
        <f t="shared" ref="Y21" si="61">+(Y$30*2000)*(Y10/100)/(Y$1)</f>
        <v>147.98224504673595</v>
      </c>
      <c r="Z21" s="2">
        <f t="shared" ref="Z21:AC21" si="62">+(Z$29*2000)*(Z10/100)/(Z$1)</f>
        <v>162.42285732830587</v>
      </c>
      <c r="AA21" s="2">
        <f t="shared" si="62"/>
        <v>201.32176706720657</v>
      </c>
      <c r="AB21" s="2">
        <f t="shared" si="62"/>
        <v>234.08644436697742</v>
      </c>
      <c r="AC21" s="2">
        <f t="shared" si="62"/>
        <v>250.49779214945315</v>
      </c>
    </row>
    <row r="22" spans="1:29" x14ac:dyDescent="0.25">
      <c r="A22" t="s">
        <v>5</v>
      </c>
      <c r="B22" s="2">
        <f t="shared" ref="B22" si="63">+(B$29*2000)*(B11/100)/(B$1)</f>
        <v>19.414656183110864</v>
      </c>
      <c r="C22" s="2">
        <f t="shared" si="16"/>
        <v>11.152639002561552</v>
      </c>
      <c r="D22" s="2">
        <f t="shared" ref="D22" si="64">+(D$29*2000)*(D11/100)/(D$1)</f>
        <v>13.31918219559096</v>
      </c>
      <c r="E22" s="2">
        <f t="shared" si="13"/>
        <v>6.5517156867162001</v>
      </c>
      <c r="F22" s="2">
        <f t="shared" ref="F22" si="65">+(F$29*2000)*(F11/100)/(F$1)</f>
        <v>19.907952129907105</v>
      </c>
      <c r="G22" s="2">
        <f t="shared" si="19"/>
        <v>21.66720314953249</v>
      </c>
      <c r="H22" s="2">
        <f t="shared" si="20"/>
        <v>23.61794995957661</v>
      </c>
      <c r="I22" s="2">
        <f t="shared" si="21"/>
        <v>23.021490524484079</v>
      </c>
      <c r="J22" s="2">
        <f t="shared" ref="J22" si="66">+(J$29*2000)*(J11/100)/(J$1)</f>
        <v>32.338490105465205</v>
      </c>
      <c r="K22" s="2">
        <f t="shared" si="21"/>
        <v>29.699671731393089</v>
      </c>
      <c r="L22" s="2">
        <f t="shared" ref="L22:X22" si="67">+(L$29*2000)*(L11/100)/(L$1)</f>
        <v>36.013005425228258</v>
      </c>
      <c r="M22" s="2">
        <f t="shared" ref="M22:O22" si="68">+(M$30*2000)*(M11/100)/(M$1)</f>
        <v>33.096357140726766</v>
      </c>
      <c r="N22" s="2">
        <f t="shared" si="67"/>
        <v>61.65204104533823</v>
      </c>
      <c r="O22" s="2">
        <f t="shared" si="68"/>
        <v>54.176757827585718</v>
      </c>
      <c r="P22" s="2">
        <f t="shared" si="67"/>
        <v>70.187291648066903</v>
      </c>
      <c r="Q22" s="2">
        <f t="shared" ref="Q22" si="69">+(Q$30*2000)*(Q11/100)/(Q$1)</f>
        <v>63.746588077073447</v>
      </c>
      <c r="R22" s="2">
        <f t="shared" si="67"/>
        <v>87.076524432881158</v>
      </c>
      <c r="S22" s="2">
        <f t="shared" ref="S22" si="70">+(S$30*2000)*(S11/100)/(S$1)</f>
        <v>105.33817704623645</v>
      </c>
      <c r="T22" s="2">
        <f t="shared" si="67"/>
        <v>130.79280692140213</v>
      </c>
      <c r="U22" s="2">
        <f t="shared" ref="U22:W22" si="71">+(U$30*2000)*(U11/100)/(U$1)</f>
        <v>119.00892090652364</v>
      </c>
      <c r="V22" s="2">
        <f t="shared" si="67"/>
        <v>40.313748025964671</v>
      </c>
      <c r="W22" s="2">
        <f t="shared" si="71"/>
        <v>40.961299081610619</v>
      </c>
      <c r="X22" s="2">
        <f t="shared" si="67"/>
        <v>44.371765500568237</v>
      </c>
      <c r="Y22" s="2">
        <f t="shared" ref="Y22" si="72">+(Y$30*2000)*(Y11/100)/(Y$1)</f>
        <v>39.318953997925021</v>
      </c>
      <c r="Z22" s="2">
        <f t="shared" ref="Z22:AC22" si="73">+(Z$29*2000)*(Z11/100)/(Z$1)</f>
        <v>280.54857174889196</v>
      </c>
      <c r="AA22" s="2">
        <f t="shared" si="73"/>
        <v>216.67681709775621</v>
      </c>
      <c r="AB22" s="2">
        <f t="shared" si="73"/>
        <v>216.32816238051709</v>
      </c>
      <c r="AC22" s="2">
        <f t="shared" si="73"/>
        <v>215.88954454985765</v>
      </c>
    </row>
    <row r="23" spans="1:29" x14ac:dyDescent="0.25">
      <c r="A23" t="s">
        <v>6</v>
      </c>
      <c r="B23" s="2">
        <f t="shared" ref="B23" si="74">+(B$29*2000)*(B12/100)/(B$1)</f>
        <v>315.74361897796086</v>
      </c>
      <c r="C23" s="2">
        <f t="shared" si="16"/>
        <v>162.78107139908988</v>
      </c>
      <c r="D23" s="2">
        <f t="shared" ref="D23" si="75">+(D$29*2000)*(D12/100)/(D$1)</f>
        <v>137.85353572436642</v>
      </c>
      <c r="E23" s="2">
        <f t="shared" si="13"/>
        <v>132.34465687166724</v>
      </c>
      <c r="F23" s="2">
        <f t="shared" ref="F23" si="76">+(F$29*2000)*(F12/100)/(F$1)</f>
        <v>261.98865002957746</v>
      </c>
      <c r="G23" s="2">
        <f t="shared" si="19"/>
        <v>194.62866162444635</v>
      </c>
      <c r="H23" s="2">
        <f t="shared" si="20"/>
        <v>207.16316107400053</v>
      </c>
      <c r="I23" s="2">
        <f t="shared" si="21"/>
        <v>144.70651186818566</v>
      </c>
      <c r="J23" s="2">
        <f t="shared" ref="J23" si="77">+(J$29*2000)*(J12/100)/(J$1)</f>
        <v>378.67328736399577</v>
      </c>
      <c r="K23" s="2">
        <f t="shared" si="21"/>
        <v>221.76889550719309</v>
      </c>
      <c r="L23" s="2">
        <f t="shared" ref="L23:X23" si="78">+(L$29*2000)*(L12/100)/(L$1)</f>
        <v>213.87315466819234</v>
      </c>
      <c r="M23" s="2">
        <f t="shared" ref="M23:O23" si="79">+(M$30*2000)*(M12/100)/(M$1)</f>
        <v>179.45580316305183</v>
      </c>
      <c r="N23" s="2">
        <f t="shared" si="78"/>
        <v>296.70044753069021</v>
      </c>
      <c r="O23" s="2">
        <f t="shared" si="79"/>
        <v>219.4071591120393</v>
      </c>
      <c r="P23" s="2">
        <f t="shared" si="78"/>
        <v>204.58848842096091</v>
      </c>
      <c r="Q23" s="2">
        <f t="shared" ref="Q23" si="80">+(Q$30*2000)*(Q12/100)/(Q$1)</f>
        <v>162.98843542433551</v>
      </c>
      <c r="R23" s="2">
        <f t="shared" si="78"/>
        <v>433.06058151286226</v>
      </c>
      <c r="S23" s="2">
        <f t="shared" ref="S23" si="81">+(S$30*2000)*(S12/100)/(S$1)</f>
        <v>287.52327851090183</v>
      </c>
      <c r="T23" s="2">
        <f t="shared" si="78"/>
        <v>230.81083574365084</v>
      </c>
      <c r="U23" s="2">
        <f t="shared" ref="U23:W23" si="82">+(U$30*2000)*(U12/100)/(U$1)</f>
        <v>200.53471711807919</v>
      </c>
      <c r="V23" s="2">
        <f t="shared" si="78"/>
        <v>326.44303279561638</v>
      </c>
      <c r="W23" s="2">
        <f t="shared" si="82"/>
        <v>196.52977930496479</v>
      </c>
      <c r="X23" s="2">
        <f t="shared" si="78"/>
        <v>196.39961778940039</v>
      </c>
      <c r="Y23" s="2">
        <f t="shared" ref="Y23" si="83">+(Y$30*2000)*(Y12/100)/(Y$1)</f>
        <v>165.85449686397462</v>
      </c>
      <c r="Z23" s="2">
        <f t="shared" ref="Z23:AC23" si="84">+(Z$29*2000)*(Z12/100)/(Z$1)</f>
        <v>239.53269868618838</v>
      </c>
      <c r="AA23" s="2">
        <f t="shared" si="84"/>
        <v>271.27255053971038</v>
      </c>
      <c r="AB23" s="2">
        <f t="shared" si="84"/>
        <v>303.50518304132214</v>
      </c>
      <c r="AC23" s="2">
        <f t="shared" si="84"/>
        <v>327.95434630092888</v>
      </c>
    </row>
    <row r="24" spans="1:29" x14ac:dyDescent="0.25">
      <c r="A24" t="s">
        <v>15</v>
      </c>
      <c r="B24" s="2">
        <f t="shared" ref="B24" si="85">+(B$29*2000)*(B13/100)/(B$1)</f>
        <v>1021.8240096374138</v>
      </c>
      <c r="C24" s="2">
        <f t="shared" si="16"/>
        <v>790.96730514620924</v>
      </c>
      <c r="D24" s="2">
        <f t="shared" ref="D24" si="86">+(D$29*2000)*(D13/100)/(D$1)</f>
        <v>665.95910977954816</v>
      </c>
      <c r="E24" s="2">
        <f t="shared" si="13"/>
        <v>655.17156867161998</v>
      </c>
      <c r="F24" s="2">
        <f t="shared" ref="F24" si="87">+(F$29*2000)*(F13/100)/(F$1)</f>
        <v>796.3180851962843</v>
      </c>
      <c r="G24" s="2">
        <f t="shared" si="19"/>
        <v>752.33344269210045</v>
      </c>
      <c r="H24" s="2">
        <f t="shared" si="20"/>
        <v>674.79857027361754</v>
      </c>
      <c r="I24" s="2">
        <f t="shared" si="21"/>
        <v>657.75687212811658</v>
      </c>
      <c r="J24" s="2">
        <f t="shared" ref="J24" si="88">+(J$29*2000)*(J13/100)/(J$1)</f>
        <v>1043.177100176297</v>
      </c>
      <c r="K24" s="2">
        <f t="shared" si="21"/>
        <v>850.99345935223744</v>
      </c>
      <c r="L24" s="2">
        <f t="shared" ref="L24:X24" si="89">+(L$29*2000)*(L13/100)/(L$1)</f>
        <v>734.95929439241343</v>
      </c>
      <c r="M24" s="2">
        <f t="shared" ref="M24:O24" si="90">+(M$30*2000)*(M13/100)/(M$1)</f>
        <v>735.47460312726162</v>
      </c>
      <c r="N24" s="2">
        <f t="shared" si="89"/>
        <v>963.31314133340982</v>
      </c>
      <c r="O24" s="2">
        <f t="shared" si="90"/>
        <v>871.0089682891595</v>
      </c>
      <c r="P24" s="2">
        <f t="shared" si="89"/>
        <v>746.67331540496696</v>
      </c>
      <c r="Q24" s="2">
        <f t="shared" ref="Q24" si="91">+(Q$30*2000)*(Q13/100)/(Q$1)</f>
        <v>724.39304633038</v>
      </c>
      <c r="R24" s="2">
        <f t="shared" si="89"/>
        <v>1161.0203257717487</v>
      </c>
      <c r="S24" s="2">
        <f t="shared" ref="S24" si="92">+(S$30*2000)*(S13/100)/(S$1)</f>
        <v>1135.1096664465135</v>
      </c>
      <c r="T24" s="2">
        <f t="shared" si="89"/>
        <v>961.71181559854517</v>
      </c>
      <c r="U24" s="2">
        <f t="shared" ref="U24:W24" si="93">+(U$30*2000)*(U13/100)/(U$1)</f>
        <v>937.07811737420184</v>
      </c>
      <c r="V24" s="2">
        <f t="shared" si="89"/>
        <v>983.26214697474813</v>
      </c>
      <c r="W24" s="2">
        <f t="shared" si="93"/>
        <v>844.56286766207461</v>
      </c>
      <c r="X24" s="2">
        <f t="shared" si="89"/>
        <v>727.40599181259404</v>
      </c>
      <c r="Y24" s="2">
        <f t="shared" ref="Y24" si="94">+(Y$30*2000)*(Y13/100)/(Y$1)</f>
        <v>714.89007268954572</v>
      </c>
      <c r="Z24" s="2">
        <f t="shared" ref="Z24:AC24" si="95">+(Z$29*2000)*(Z13/100)/(Z$1)</f>
        <v>1640.6349225081401</v>
      </c>
      <c r="AA24" s="2">
        <f t="shared" si="95"/>
        <v>1706.1166700610725</v>
      </c>
      <c r="AB24" s="2">
        <f t="shared" si="95"/>
        <v>1614.3892714963961</v>
      </c>
      <c r="AC24" s="2">
        <f t="shared" si="95"/>
        <v>1648.0117904569286</v>
      </c>
    </row>
    <row r="26" spans="1:29" x14ac:dyDescent="0.25">
      <c r="W26" s="3"/>
      <c r="X26" s="3"/>
      <c r="Y26" s="3"/>
    </row>
    <row r="28" spans="1:29" x14ac:dyDescent="0.25">
      <c r="C28">
        <v>11872.69</v>
      </c>
      <c r="G28">
        <v>9350.0300000000007</v>
      </c>
      <c r="K28">
        <v>19713.599999999999</v>
      </c>
      <c r="O28">
        <v>18514.900000000001</v>
      </c>
      <c r="S28">
        <v>5144.88</v>
      </c>
    </row>
    <row r="29" spans="1:29" s="1" customFormat="1" x14ac:dyDescent="0.25">
      <c r="B29" s="1">
        <v>760000</v>
      </c>
      <c r="C29" s="1">
        <f>C28*52</f>
        <v>617379.88</v>
      </c>
      <c r="D29" s="1">
        <v>541477.69999999995</v>
      </c>
      <c r="E29" s="4">
        <v>547505.1</v>
      </c>
      <c r="F29" s="1">
        <v>490000</v>
      </c>
      <c r="G29" s="1">
        <f>G28*52</f>
        <v>486201.56000000006</v>
      </c>
      <c r="H29" s="1">
        <v>478679.5</v>
      </c>
      <c r="I29" s="1">
        <v>486270.1</v>
      </c>
      <c r="J29" s="1">
        <v>1200000</v>
      </c>
      <c r="K29" s="1">
        <f>K28*52</f>
        <v>1025107.2</v>
      </c>
      <c r="L29" s="1">
        <v>952562</v>
      </c>
      <c r="M29" s="1">
        <v>961068.6</v>
      </c>
      <c r="N29" s="4">
        <v>940000</v>
      </c>
      <c r="O29" s="1">
        <f>O28*52</f>
        <v>962774.8</v>
      </c>
      <c r="P29" s="1">
        <v>857246.3</v>
      </c>
      <c r="Q29" s="1">
        <v>860985.1</v>
      </c>
      <c r="R29" s="1">
        <v>220000</v>
      </c>
      <c r="S29" s="1">
        <f>S28*52</f>
        <v>267533.76</v>
      </c>
      <c r="T29" s="1">
        <v>227262.6</v>
      </c>
      <c r="U29" s="1">
        <v>230020.5</v>
      </c>
      <c r="V29" s="1">
        <v>3600000</v>
      </c>
      <c r="W29" s="1">
        <f>SUM(C29+G29+K29+O29+S29)</f>
        <v>3358997.1999999993</v>
      </c>
      <c r="X29" s="1">
        <f>SUM(D29+H29+L29+P29+T29)</f>
        <v>3057228.1</v>
      </c>
      <c r="Y29" s="4">
        <f>SUM(E29+I29+M29+Q29+U29)</f>
        <v>3085849.4</v>
      </c>
      <c r="Z29" s="1">
        <v>204640000</v>
      </c>
      <c r="AA29" s="1">
        <v>249780000</v>
      </c>
      <c r="AB29" s="1">
        <v>255020000</v>
      </c>
      <c r="AC29" s="1">
        <v>267790000</v>
      </c>
    </row>
    <row r="30" spans="1:29" x14ac:dyDescent="0.25">
      <c r="C30">
        <f>+C31+C32</f>
        <v>618031.39999999991</v>
      </c>
      <c r="D30">
        <f>+D31+D32</f>
        <v>541477.70000000007</v>
      </c>
      <c r="E30">
        <f>+E31+E32</f>
        <v>545340.9</v>
      </c>
      <c r="G30">
        <f>+G31+G32</f>
        <v>513669.2</v>
      </c>
      <c r="H30">
        <f>+H31+H32</f>
        <v>478679.4</v>
      </c>
      <c r="I30">
        <f>+I31+I32</f>
        <v>483832.8</v>
      </c>
      <c r="K30">
        <f>+K31+K32</f>
        <v>1053227.8</v>
      </c>
      <c r="L30">
        <f>+L31+L32</f>
        <v>952562</v>
      </c>
      <c r="M30">
        <f>+M31+M32</f>
        <v>974051.89999999991</v>
      </c>
      <c r="O30">
        <f>+O31+O32</f>
        <v>974317.60000000009</v>
      </c>
      <c r="P30">
        <f>+P31+P32</f>
        <v>857246.29999999993</v>
      </c>
      <c r="Q30">
        <f>+Q31+Q32</f>
        <v>854270.20000000007</v>
      </c>
      <c r="S30">
        <f>+S31+S32</f>
        <v>262956.09999999998</v>
      </c>
      <c r="T30">
        <f>+T31+T32</f>
        <v>227262.6</v>
      </c>
      <c r="U30">
        <f>+U31+U32</f>
        <v>224644.80000000002</v>
      </c>
      <c r="W30">
        <f>+W31+W32</f>
        <v>3422202.0999999996</v>
      </c>
      <c r="X30">
        <f>+X31+X32</f>
        <v>3057228</v>
      </c>
      <c r="Y30">
        <f>+Y31+Y32</f>
        <v>3082140.6000000006</v>
      </c>
    </row>
    <row r="31" spans="1:29" x14ac:dyDescent="0.25">
      <c r="C31">
        <v>517868.89999999991</v>
      </c>
      <c r="D31">
        <v>432531.40000000008</v>
      </c>
      <c r="E31">
        <v>420301.89999999997</v>
      </c>
      <c r="G31">
        <v>454076</v>
      </c>
      <c r="H31">
        <v>419452</v>
      </c>
      <c r="I31">
        <v>410125</v>
      </c>
      <c r="K31">
        <v>905938.6</v>
      </c>
      <c r="L31">
        <v>805603.9</v>
      </c>
      <c r="M31">
        <v>804583.7</v>
      </c>
      <c r="O31">
        <v>807955.3</v>
      </c>
      <c r="P31">
        <v>712633.79999999993</v>
      </c>
      <c r="Q31">
        <v>691049.10000000009</v>
      </c>
      <c r="S31">
        <v>219958.39999999997</v>
      </c>
      <c r="T31">
        <v>183135.6</v>
      </c>
      <c r="U31">
        <v>178573.2</v>
      </c>
      <c r="V31" s="2">
        <f>+B30+F30+J30+N30+R30</f>
        <v>0</v>
      </c>
      <c r="W31" s="2">
        <f>+C31+G31+K31+O31+S31</f>
        <v>2905797.1999999997</v>
      </c>
      <c r="X31" s="2">
        <f>+D31+H31+L31+P31+T31</f>
        <v>2553356.7000000002</v>
      </c>
      <c r="Y31" s="2">
        <f>+E31+I31+M31+Q31+U31</f>
        <v>2504632.9000000004</v>
      </c>
    </row>
    <row r="32" spans="1:29" x14ac:dyDescent="0.25">
      <c r="C32">
        <v>100162.5</v>
      </c>
      <c r="D32">
        <v>108946.3</v>
      </c>
      <c r="E32">
        <v>125039.00000000001</v>
      </c>
      <c r="G32">
        <v>59593.200000000004</v>
      </c>
      <c r="H32">
        <v>59227.399999999994</v>
      </c>
      <c r="I32">
        <v>73707.8</v>
      </c>
      <c r="K32">
        <v>147289.19999999998</v>
      </c>
      <c r="L32">
        <v>146958.1</v>
      </c>
      <c r="M32">
        <v>169468.2</v>
      </c>
      <c r="O32">
        <v>166362.30000000002</v>
      </c>
      <c r="P32">
        <v>144612.5</v>
      </c>
      <c r="Q32">
        <v>163221.1</v>
      </c>
      <c r="S32">
        <v>42997.700000000004</v>
      </c>
      <c r="T32">
        <v>44127</v>
      </c>
      <c r="U32">
        <v>46071.6</v>
      </c>
      <c r="W32">
        <v>516404.9</v>
      </c>
      <c r="X32">
        <v>503871.29999999993</v>
      </c>
      <c r="Y32">
        <v>577507.69999999995</v>
      </c>
    </row>
    <row r="33" spans="1:29" s="1" customFormat="1" x14ac:dyDescent="0.25">
      <c r="B33" s="1" t="s">
        <v>7</v>
      </c>
      <c r="C33" s="1" t="s">
        <v>7</v>
      </c>
      <c r="D33" s="1" t="s">
        <v>7</v>
      </c>
      <c r="E33" s="1" t="s">
        <v>7</v>
      </c>
      <c r="F33" s="1" t="s">
        <v>8</v>
      </c>
      <c r="G33" s="1" t="s">
        <v>8</v>
      </c>
      <c r="H33" s="1" t="s">
        <v>8</v>
      </c>
      <c r="I33" s="1" t="s">
        <v>8</v>
      </c>
      <c r="J33" s="1" t="s">
        <v>9</v>
      </c>
      <c r="K33" s="1" t="s">
        <v>9</v>
      </c>
      <c r="L33" s="1" t="s">
        <v>9</v>
      </c>
      <c r="M33" s="1" t="s">
        <v>9</v>
      </c>
      <c r="N33" s="1" t="s">
        <v>10</v>
      </c>
      <c r="O33" s="1" t="s">
        <v>10</v>
      </c>
      <c r="P33" s="1" t="s">
        <v>10</v>
      </c>
      <c r="Q33" s="1" t="s">
        <v>10</v>
      </c>
      <c r="R33" s="1" t="s">
        <v>11</v>
      </c>
      <c r="S33" s="1" t="s">
        <v>11</v>
      </c>
      <c r="T33" s="1" t="s">
        <v>11</v>
      </c>
      <c r="U33" s="1" t="s">
        <v>11</v>
      </c>
      <c r="V33" s="1" t="s">
        <v>16</v>
      </c>
      <c r="W33" s="1" t="s">
        <v>16</v>
      </c>
      <c r="X33" s="1" t="s">
        <v>16</v>
      </c>
      <c r="Y33" s="1" t="s">
        <v>16</v>
      </c>
      <c r="Z33" s="1" t="s">
        <v>19</v>
      </c>
      <c r="AA33" s="1" t="s">
        <v>19</v>
      </c>
      <c r="AB33" s="1" t="s">
        <v>19</v>
      </c>
      <c r="AC33" s="1" t="s">
        <v>19</v>
      </c>
    </row>
    <row r="34" spans="1:29" s="1" customFormat="1" x14ac:dyDescent="0.25">
      <c r="B34" s="1" t="s">
        <v>20</v>
      </c>
      <c r="C34" s="1" t="s">
        <v>20</v>
      </c>
      <c r="D34" s="1" t="s">
        <v>20</v>
      </c>
      <c r="E34" s="1" t="s">
        <v>20</v>
      </c>
      <c r="F34" s="1" t="s">
        <v>20</v>
      </c>
      <c r="G34" s="1" t="s">
        <v>20</v>
      </c>
      <c r="H34" s="1" t="s">
        <v>20</v>
      </c>
      <c r="I34" s="1" t="s">
        <v>20</v>
      </c>
      <c r="J34" s="1" t="s">
        <v>20</v>
      </c>
      <c r="K34" s="1" t="s">
        <v>20</v>
      </c>
      <c r="L34" s="1" t="s">
        <v>20</v>
      </c>
      <c r="M34" s="1" t="s">
        <v>20</v>
      </c>
      <c r="N34" s="1" t="s">
        <v>20</v>
      </c>
      <c r="O34" s="1" t="s">
        <v>20</v>
      </c>
      <c r="P34" s="1" t="s">
        <v>20</v>
      </c>
      <c r="Q34" s="1" t="s">
        <v>20</v>
      </c>
      <c r="R34" s="1" t="s">
        <v>20</v>
      </c>
      <c r="S34" s="1" t="s">
        <v>20</v>
      </c>
      <c r="T34" s="1" t="s">
        <v>20</v>
      </c>
      <c r="U34" s="1" t="s">
        <v>20</v>
      </c>
      <c r="V34" s="1" t="s">
        <v>20</v>
      </c>
      <c r="W34" s="1" t="s">
        <v>20</v>
      </c>
      <c r="X34" s="1" t="s">
        <v>20</v>
      </c>
      <c r="Y34" s="1" t="s">
        <v>20</v>
      </c>
      <c r="Z34" s="1" t="s">
        <v>20</v>
      </c>
      <c r="AA34" s="1" t="s">
        <v>20</v>
      </c>
      <c r="AB34" s="1" t="s">
        <v>20</v>
      </c>
      <c r="AC34" s="1" t="s">
        <v>20</v>
      </c>
    </row>
    <row r="35" spans="1:29" s="1" customFormat="1" x14ac:dyDescent="0.25">
      <c r="B35" s="1">
        <v>1990</v>
      </c>
      <c r="C35" s="1">
        <v>2004</v>
      </c>
      <c r="D35" s="1">
        <v>2013</v>
      </c>
      <c r="E35" s="1">
        <v>2017</v>
      </c>
      <c r="F35" s="1">
        <v>1990</v>
      </c>
      <c r="G35" s="1">
        <v>2004</v>
      </c>
      <c r="H35" s="1">
        <v>2013</v>
      </c>
      <c r="I35" s="1">
        <v>2017</v>
      </c>
      <c r="J35" s="1">
        <v>1990</v>
      </c>
      <c r="K35" s="1">
        <v>2004</v>
      </c>
      <c r="L35" s="1">
        <v>2013</v>
      </c>
      <c r="M35" s="1">
        <v>2017</v>
      </c>
      <c r="N35" s="1">
        <v>1990</v>
      </c>
      <c r="O35" s="1">
        <v>2004</v>
      </c>
      <c r="P35" s="1">
        <v>2013</v>
      </c>
      <c r="Q35" s="1">
        <v>2017</v>
      </c>
      <c r="R35" s="1">
        <v>1990</v>
      </c>
      <c r="S35" s="1">
        <v>2004</v>
      </c>
      <c r="T35" s="1">
        <v>2013</v>
      </c>
      <c r="U35" s="1">
        <v>2017</v>
      </c>
      <c r="V35" s="1">
        <v>1990</v>
      </c>
      <c r="W35" s="1">
        <v>2004</v>
      </c>
      <c r="X35" s="1">
        <v>2013</v>
      </c>
      <c r="Y35" s="1">
        <v>2017</v>
      </c>
      <c r="Z35">
        <v>1990</v>
      </c>
      <c r="AA35">
        <v>2004</v>
      </c>
      <c r="AB35">
        <v>2013</v>
      </c>
      <c r="AC35">
        <v>2017</v>
      </c>
    </row>
    <row r="36" spans="1:29" x14ac:dyDescent="0.25">
      <c r="A36" t="s">
        <v>0</v>
      </c>
      <c r="B36" s="2">
        <f>+B17/2.2</f>
        <v>156.06039419916868</v>
      </c>
      <c r="C36" s="2">
        <f t="shared" ref="C36:AC36" si="96">+C17/2.2</f>
        <v>136.62162543434525</v>
      </c>
      <c r="D36" s="2">
        <f t="shared" si="96"/>
        <v>110.48867048615227</v>
      </c>
      <c r="E36" s="2">
        <f t="shared" si="96"/>
        <v>100.65817736863978</v>
      </c>
      <c r="F36" s="2">
        <f t="shared" si="96"/>
        <v>111.84649469347811</v>
      </c>
      <c r="G36" s="2">
        <f t="shared" si="96"/>
        <v>89.322497832352994</v>
      </c>
      <c r="H36" s="2">
        <f t="shared" si="96"/>
        <v>70.547123255878162</v>
      </c>
      <c r="I36" s="2">
        <f t="shared" si="96"/>
        <v>67.270589194921001</v>
      </c>
      <c r="J36" s="2">
        <f t="shared" si="96"/>
        <v>138.9322228871159</v>
      </c>
      <c r="K36" s="2">
        <f t="shared" si="96"/>
        <v>106.83836066958546</v>
      </c>
      <c r="L36" s="2">
        <f t="shared" si="96"/>
        <v>86.858825700921585</v>
      </c>
      <c r="M36" s="2">
        <f t="shared" si="96"/>
        <v>87.25403246191604</v>
      </c>
      <c r="N36" s="2">
        <f t="shared" si="96"/>
        <v>142.74549276122346</v>
      </c>
      <c r="O36" s="2">
        <f t="shared" si="96"/>
        <v>115.92337541593903</v>
      </c>
      <c r="P36" s="2">
        <f t="shared" si="96"/>
        <v>82.81285861764178</v>
      </c>
      <c r="Q36" s="2">
        <f t="shared" si="96"/>
        <v>81.988122061938455</v>
      </c>
      <c r="R36" s="2">
        <f t="shared" si="96"/>
        <v>152.5158518854706</v>
      </c>
      <c r="S36" s="2">
        <f t="shared" si="96"/>
        <v>155.04566125780784</v>
      </c>
      <c r="T36" s="2">
        <f t="shared" si="96"/>
        <v>120.65111868418113</v>
      </c>
      <c r="U36" s="2">
        <f t="shared" si="96"/>
        <v>115.85693087535586</v>
      </c>
      <c r="V36" s="2">
        <f t="shared" si="96"/>
        <v>139.89138727413464</v>
      </c>
      <c r="W36" s="2">
        <f t="shared" si="96"/>
        <v>115.32122065713057</v>
      </c>
      <c r="X36" s="2">
        <f t="shared" si="96"/>
        <v>89.272553540636537</v>
      </c>
      <c r="Y36" s="2">
        <f t="shared" si="96"/>
        <v>86.436708788826891</v>
      </c>
      <c r="Z36" s="2">
        <f t="shared" si="96"/>
        <v>264.73881704108624</v>
      </c>
      <c r="AA36" s="2">
        <f t="shared" si="96"/>
        <v>268.32562174596865</v>
      </c>
      <c r="AB36" s="2">
        <f t="shared" si="96"/>
        <v>197.39577910569565</v>
      </c>
      <c r="AC36" s="2">
        <f t="shared" si="96"/>
        <v>187.27406709737824</v>
      </c>
    </row>
    <row r="37" spans="1:29" x14ac:dyDescent="0.25">
      <c r="A37" t="s">
        <v>1</v>
      </c>
      <c r="B37" s="2">
        <f t="shared" ref="B37:B43" si="97">+B18/2.2</f>
        <v>47.839942269388011</v>
      </c>
      <c r="C37" s="2">
        <f t="shared" ref="C37:AC37" si="98">+C18/2.2</f>
        <v>52.203842139649822</v>
      </c>
      <c r="D37" s="2">
        <f t="shared" si="98"/>
        <v>46.01172031204149</v>
      </c>
      <c r="E37" s="2">
        <f t="shared" si="98"/>
        <v>46.457620323987605</v>
      </c>
      <c r="F37" s="2">
        <f t="shared" si="98"/>
        <v>34.748425535837853</v>
      </c>
      <c r="G37" s="2">
        <f t="shared" si="98"/>
        <v>51.363855951069766</v>
      </c>
      <c r="H37" s="2">
        <f t="shared" si="98"/>
        <v>48.156079787708144</v>
      </c>
      <c r="I37" s="2">
        <f t="shared" si="98"/>
        <v>50.527686995296214</v>
      </c>
      <c r="J37" s="2">
        <f t="shared" si="98"/>
        <v>41.25291259788083</v>
      </c>
      <c r="K37" s="2">
        <f t="shared" si="98"/>
        <v>54.540944440302482</v>
      </c>
      <c r="L37" s="2">
        <f t="shared" si="98"/>
        <v>46.436064509338848</v>
      </c>
      <c r="M37" s="2">
        <f t="shared" si="98"/>
        <v>51.148915581123184</v>
      </c>
      <c r="N37" s="2">
        <f t="shared" si="98"/>
        <v>37.218916824245376</v>
      </c>
      <c r="O37" s="2">
        <f t="shared" si="98"/>
        <v>52.69604258149414</v>
      </c>
      <c r="P37" s="2">
        <f t="shared" si="98"/>
        <v>43.782208039654883</v>
      </c>
      <c r="Q37" s="2">
        <f t="shared" si="98"/>
        <v>44.780661045878027</v>
      </c>
      <c r="R37" s="2">
        <f t="shared" si="98"/>
        <v>36.41381930829575</v>
      </c>
      <c r="S37" s="2">
        <f t="shared" si="98"/>
        <v>62.431031654558232</v>
      </c>
      <c r="T37" s="2">
        <f t="shared" si="98"/>
        <v>52.894149857919977</v>
      </c>
      <c r="U37" s="2">
        <f t="shared" si="98"/>
        <v>54.520908647226285</v>
      </c>
      <c r="V37" s="2">
        <f t="shared" si="98"/>
        <v>39.777423218523907</v>
      </c>
      <c r="W37" s="2">
        <f t="shared" si="98"/>
        <v>55.549203159410091</v>
      </c>
      <c r="X37" s="2">
        <f t="shared" si="98"/>
        <v>46.289472206255986</v>
      </c>
      <c r="Y37" s="2">
        <f t="shared" si="98"/>
        <v>48.417554923064678</v>
      </c>
      <c r="Z37" s="2">
        <f t="shared" si="98"/>
        <v>62.642424313947174</v>
      </c>
      <c r="AA37" s="2">
        <f t="shared" si="98"/>
        <v>91.509894121457521</v>
      </c>
      <c r="AB37" s="2">
        <f t="shared" si="98"/>
        <v>93.928103068881214</v>
      </c>
      <c r="AC37" s="2">
        <f t="shared" si="98"/>
        <v>98.880707427415715</v>
      </c>
    </row>
    <row r="38" spans="1:29" x14ac:dyDescent="0.25">
      <c r="A38" t="s">
        <v>2</v>
      </c>
      <c r="B38" s="2">
        <f t="shared" si="97"/>
        <v>24.152203864157052</v>
      </c>
      <c r="C38" s="2">
        <f t="shared" ref="C38:AC38" si="99">+C19/2.2</f>
        <v>18.479872492961434</v>
      </c>
      <c r="D38" s="2">
        <f t="shared" si="99"/>
        <v>18.465229862069283</v>
      </c>
      <c r="E38" s="2">
        <f t="shared" si="99"/>
        <v>20.250757577122801</v>
      </c>
      <c r="F38" s="2">
        <f t="shared" si="99"/>
        <v>19.907952129907105</v>
      </c>
      <c r="G38" s="2">
        <f t="shared" si="99"/>
        <v>15.320244651184591</v>
      </c>
      <c r="H38" s="2">
        <f t="shared" si="99"/>
        <v>12.882518159769059</v>
      </c>
      <c r="I38" s="2">
        <f t="shared" si="99"/>
        <v>12.258196253296717</v>
      </c>
      <c r="J38" s="2">
        <f t="shared" si="99"/>
        <v>23.708570458552202</v>
      </c>
      <c r="K38" s="2">
        <f t="shared" si="99"/>
        <v>17.638773521119099</v>
      </c>
      <c r="L38" s="2">
        <f t="shared" si="99"/>
        <v>14.031041074764255</v>
      </c>
      <c r="M38" s="2">
        <f t="shared" si="99"/>
        <v>13.706572149189872</v>
      </c>
      <c r="N38" s="2">
        <f t="shared" si="99"/>
        <v>20.579871655759209</v>
      </c>
      <c r="O38" s="2">
        <f t="shared" si="99"/>
        <v>16.549170397494027</v>
      </c>
      <c r="P38" s="2">
        <f t="shared" si="99"/>
        <v>12.218290615717642</v>
      </c>
      <c r="Q38" s="2">
        <f t="shared" si="99"/>
        <v>12.841513094038552</v>
      </c>
      <c r="R38" s="2">
        <f t="shared" si="99"/>
        <v>22.16493349200611</v>
      </c>
      <c r="S38" s="2">
        <f t="shared" si="99"/>
        <v>19.193672541731956</v>
      </c>
      <c r="T38" s="2">
        <f t="shared" si="99"/>
        <v>17.485669374519002</v>
      </c>
      <c r="U38" s="2">
        <f t="shared" si="99"/>
        <v>15.759950155838849</v>
      </c>
      <c r="V38" s="2">
        <f t="shared" si="99"/>
        <v>22.346866976698823</v>
      </c>
      <c r="W38" s="2">
        <f t="shared" si="99"/>
        <v>18.234880097249338</v>
      </c>
      <c r="X38" s="2">
        <f t="shared" si="99"/>
        <v>14.54811983625188</v>
      </c>
      <c r="Y38" s="2">
        <f t="shared" si="99"/>
        <v>14.622751486831616</v>
      </c>
      <c r="Z38" s="2">
        <f t="shared" si="99"/>
        <v>47.727561382054986</v>
      </c>
      <c r="AA38" s="2">
        <f t="shared" si="99"/>
        <v>40.326394019625347</v>
      </c>
      <c r="AB38" s="2">
        <f t="shared" si="99"/>
        <v>33.021598735153553</v>
      </c>
      <c r="AC38" s="2">
        <f t="shared" si="99"/>
        <v>31.462043272359544</v>
      </c>
    </row>
    <row r="39" spans="1:29" x14ac:dyDescent="0.25">
      <c r="A39" t="s">
        <v>3</v>
      </c>
      <c r="B39" s="2">
        <f t="shared" si="97"/>
        <v>23.22327294630486</v>
      </c>
      <c r="C39" s="2">
        <f t="shared" ref="C39:AC39" si="100">+C20/2.2</f>
        <v>16.574360348745568</v>
      </c>
      <c r="D39" s="2">
        <f t="shared" si="100"/>
        <v>10.594804019220081</v>
      </c>
      <c r="E39" s="2">
        <f t="shared" si="100"/>
        <v>10.7209893055356</v>
      </c>
      <c r="F39" s="2">
        <f t="shared" si="100"/>
        <v>18.098138299915547</v>
      </c>
      <c r="G39" s="2">
        <f t="shared" si="100"/>
        <v>18.124396573946054</v>
      </c>
      <c r="H39" s="2">
        <f t="shared" si="100"/>
        <v>11.962338291214126</v>
      </c>
      <c r="I39" s="2">
        <f t="shared" si="100"/>
        <v>13.753098235406075</v>
      </c>
      <c r="J39" s="2">
        <f t="shared" si="100"/>
        <v>22.286056231039069</v>
      </c>
      <c r="K39" s="2">
        <f t="shared" si="100"/>
        <v>19.418123481582871</v>
      </c>
      <c r="L39" s="2">
        <f t="shared" si="100"/>
        <v>11.024389415886199</v>
      </c>
      <c r="M39" s="2">
        <f t="shared" si="100"/>
        <v>16.381025251470824</v>
      </c>
      <c r="N39" s="2">
        <f t="shared" si="100"/>
        <v>21.017741265456213</v>
      </c>
      <c r="O39" s="2">
        <f t="shared" si="100"/>
        <v>19.320562569323169</v>
      </c>
      <c r="P39" s="2">
        <f t="shared" si="100"/>
        <v>12.557687577265353</v>
      </c>
      <c r="Q39" s="2">
        <f t="shared" si="100"/>
        <v>15.146400059635214</v>
      </c>
      <c r="R39" s="2">
        <f t="shared" si="100"/>
        <v>23.748143027149403</v>
      </c>
      <c r="S39" s="2">
        <f t="shared" si="100"/>
        <v>24.662837298246977</v>
      </c>
      <c r="T39" s="2">
        <f t="shared" si="100"/>
        <v>14.86281896834115</v>
      </c>
      <c r="U39" s="2">
        <f t="shared" si="100"/>
        <v>22.575063736742131</v>
      </c>
      <c r="V39" s="2">
        <f t="shared" si="100"/>
        <v>21.452992297630868</v>
      </c>
      <c r="W39" s="2">
        <f t="shared" si="100"/>
        <v>18.88749685862458</v>
      </c>
      <c r="X39" s="2">
        <f t="shared" si="100"/>
        <v>11.572368051563997</v>
      </c>
      <c r="Y39" s="2">
        <f t="shared" si="100"/>
        <v>14.947701519872322</v>
      </c>
      <c r="Z39" s="2">
        <f t="shared" si="100"/>
        <v>60.405194874163335</v>
      </c>
      <c r="AA39" s="2">
        <f t="shared" si="100"/>
        <v>62.040606184038985</v>
      </c>
      <c r="AB39" s="2">
        <f t="shared" si="100"/>
        <v>66.777010775532744</v>
      </c>
      <c r="AC39" s="2">
        <f t="shared" si="100"/>
        <v>70.415049228614222</v>
      </c>
    </row>
    <row r="40" spans="1:29" x14ac:dyDescent="0.25">
      <c r="A40" t="s">
        <v>4</v>
      </c>
      <c r="B40" s="2">
        <f t="shared" si="97"/>
        <v>60.844975119318725</v>
      </c>
      <c r="C40" s="2">
        <f t="shared" ref="C40:AC40" si="101">+C21/2.2</f>
        <v>56.590115377278792</v>
      </c>
      <c r="D40" s="2">
        <f t="shared" si="101"/>
        <v>48.433389802148945</v>
      </c>
      <c r="E40" s="2">
        <f t="shared" si="101"/>
        <v>56.582999112548997</v>
      </c>
      <c r="F40" s="2">
        <f t="shared" si="101"/>
        <v>49.226936175770305</v>
      </c>
      <c r="G40" s="2">
        <f t="shared" si="101"/>
        <v>69.522449499683617</v>
      </c>
      <c r="H40" s="2">
        <f t="shared" si="101"/>
        <v>58.278058341812397</v>
      </c>
      <c r="I40" s="2">
        <f t="shared" si="101"/>
        <v>78.930824655373982</v>
      </c>
      <c r="J40" s="2">
        <f t="shared" si="101"/>
        <v>61.168111783064681</v>
      </c>
      <c r="K40" s="2">
        <f t="shared" si="101"/>
        <v>74.075112484524297</v>
      </c>
      <c r="L40" s="2">
        <f t="shared" si="101"/>
        <v>62.13746761681314</v>
      </c>
      <c r="M40" s="2">
        <f t="shared" si="101"/>
        <v>69.201474021519601</v>
      </c>
      <c r="N40" s="2">
        <f t="shared" si="101"/>
        <v>53.420092383034536</v>
      </c>
      <c r="O40" s="2">
        <f t="shared" si="101"/>
        <v>67.067690558265284</v>
      </c>
      <c r="P40" s="2">
        <f t="shared" si="101"/>
        <v>63.127834847874475</v>
      </c>
      <c r="Q40" s="2">
        <f t="shared" si="101"/>
        <v>71.451495933496574</v>
      </c>
      <c r="R40" s="2">
        <f t="shared" si="101"/>
        <v>56.467806753444137</v>
      </c>
      <c r="S40" s="2">
        <f t="shared" si="101"/>
        <v>76.052347651916392</v>
      </c>
      <c r="T40" s="2">
        <f t="shared" si="101"/>
        <v>66.882685357535181</v>
      </c>
      <c r="U40" s="2">
        <f t="shared" si="101"/>
        <v>71.98463719829094</v>
      </c>
      <c r="V40" s="2">
        <f t="shared" si="101"/>
        <v>56.761042120815006</v>
      </c>
      <c r="W40" s="2">
        <f t="shared" si="101"/>
        <v>67.948921625539654</v>
      </c>
      <c r="X40" s="2">
        <f t="shared" si="101"/>
        <v>59.515035693757696</v>
      </c>
      <c r="Y40" s="2">
        <f t="shared" si="101"/>
        <v>67.264656839425427</v>
      </c>
      <c r="Z40" s="2">
        <f t="shared" si="101"/>
        <v>73.82857151286629</v>
      </c>
      <c r="AA40" s="2">
        <f t="shared" si="101"/>
        <v>91.509894121457521</v>
      </c>
      <c r="AB40" s="2">
        <f t="shared" si="101"/>
        <v>106.40292925771701</v>
      </c>
      <c r="AC40" s="2">
        <f t="shared" si="101"/>
        <v>113.86263279520597</v>
      </c>
    </row>
    <row r="41" spans="1:29" x14ac:dyDescent="0.25">
      <c r="A41" t="s">
        <v>5</v>
      </c>
      <c r="B41" s="2">
        <f t="shared" si="97"/>
        <v>8.8248437195958473</v>
      </c>
      <c r="C41" s="2">
        <f t="shared" ref="C41:AC41" si="102">+C22/2.2</f>
        <v>5.0693813648007051</v>
      </c>
      <c r="D41" s="2">
        <f t="shared" si="102"/>
        <v>6.0541737252686181</v>
      </c>
      <c r="E41" s="2">
        <f t="shared" si="102"/>
        <v>2.978052584871</v>
      </c>
      <c r="F41" s="2">
        <f t="shared" si="102"/>
        <v>9.0490691499577736</v>
      </c>
      <c r="G41" s="2">
        <f t="shared" si="102"/>
        <v>9.8487287043329488</v>
      </c>
      <c r="H41" s="2">
        <f t="shared" si="102"/>
        <v>10.735431799807548</v>
      </c>
      <c r="I41" s="2">
        <f t="shared" si="102"/>
        <v>10.464313874765489</v>
      </c>
      <c r="J41" s="2">
        <f t="shared" si="102"/>
        <v>14.699313684302364</v>
      </c>
      <c r="K41" s="2">
        <f t="shared" si="102"/>
        <v>13.499850786996857</v>
      </c>
      <c r="L41" s="2">
        <f t="shared" si="102"/>
        <v>16.369547920558297</v>
      </c>
      <c r="M41" s="2">
        <f t="shared" si="102"/>
        <v>15.043798700330347</v>
      </c>
      <c r="N41" s="2">
        <f t="shared" si="102"/>
        <v>28.023655020608285</v>
      </c>
      <c r="O41" s="2">
        <f t="shared" si="102"/>
        <v>24.625799012538959</v>
      </c>
      <c r="P41" s="2">
        <f t="shared" si="102"/>
        <v>31.903314385484954</v>
      </c>
      <c r="Q41" s="2">
        <f t="shared" si="102"/>
        <v>28.975721853215202</v>
      </c>
      <c r="R41" s="2">
        <f t="shared" si="102"/>
        <v>39.580238378582344</v>
      </c>
      <c r="S41" s="2">
        <f t="shared" si="102"/>
        <v>47.880989566471108</v>
      </c>
      <c r="T41" s="2">
        <f t="shared" si="102"/>
        <v>59.451275873364601</v>
      </c>
      <c r="U41" s="2">
        <f t="shared" si="102"/>
        <v>54.094964048419833</v>
      </c>
      <c r="V41" s="2">
        <f t="shared" si="102"/>
        <v>18.324430920893029</v>
      </c>
      <c r="W41" s="2">
        <f t="shared" si="102"/>
        <v>18.618772309823008</v>
      </c>
      <c r="X41" s="2">
        <f t="shared" si="102"/>
        <v>20.168984318440106</v>
      </c>
      <c r="Y41" s="2">
        <f t="shared" si="102"/>
        <v>17.872251817238645</v>
      </c>
      <c r="Z41" s="2">
        <f t="shared" si="102"/>
        <v>127.52207806767815</v>
      </c>
      <c r="AA41" s="2">
        <f t="shared" si="102"/>
        <v>98.489462317161909</v>
      </c>
      <c r="AB41" s="2">
        <f t="shared" si="102"/>
        <v>98.330982900235028</v>
      </c>
      <c r="AC41" s="2">
        <f t="shared" si="102"/>
        <v>98.131611159026193</v>
      </c>
    </row>
    <row r="42" spans="1:29" x14ac:dyDescent="0.25">
      <c r="A42" t="s">
        <v>6</v>
      </c>
      <c r="B42" s="2">
        <f t="shared" si="97"/>
        <v>143.51982680816403</v>
      </c>
      <c r="C42" s="2">
        <f t="shared" ref="C42:AC42" si="103">+C23/2.2</f>
        <v>73.9913960904954</v>
      </c>
      <c r="D42" s="2">
        <f t="shared" si="103"/>
        <v>62.660698056530187</v>
      </c>
      <c r="E42" s="2">
        <f t="shared" si="103"/>
        <v>60.156662214394196</v>
      </c>
      <c r="F42" s="2">
        <f t="shared" si="103"/>
        <v>119.08575001344428</v>
      </c>
      <c r="G42" s="2">
        <f t="shared" si="103"/>
        <v>88.467573465657424</v>
      </c>
      <c r="H42" s="2">
        <f t="shared" si="103"/>
        <v>94.165073215454782</v>
      </c>
      <c r="I42" s="2">
        <f t="shared" si="103"/>
        <v>65.775687212811661</v>
      </c>
      <c r="J42" s="2">
        <f t="shared" si="103"/>
        <v>172.12422152908897</v>
      </c>
      <c r="K42" s="2">
        <f t="shared" si="103"/>
        <v>100.80404341236049</v>
      </c>
      <c r="L42" s="2">
        <f t="shared" si="103"/>
        <v>97.215070303723778</v>
      </c>
      <c r="M42" s="2">
        <f t="shared" si="103"/>
        <v>81.570819619569008</v>
      </c>
      <c r="N42" s="2">
        <f t="shared" si="103"/>
        <v>134.86383978667735</v>
      </c>
      <c r="O42" s="2">
        <f t="shared" si="103"/>
        <v>99.730526869108758</v>
      </c>
      <c r="P42" s="2">
        <f t="shared" si="103"/>
        <v>92.994767464073135</v>
      </c>
      <c r="Q42" s="2">
        <f t="shared" si="103"/>
        <v>74.085652465607041</v>
      </c>
      <c r="R42" s="2">
        <f t="shared" si="103"/>
        <v>196.84571886948282</v>
      </c>
      <c r="S42" s="2">
        <f t="shared" si="103"/>
        <v>130.69239932313718</v>
      </c>
      <c r="T42" s="2">
        <f t="shared" si="103"/>
        <v>104.91401624711401</v>
      </c>
      <c r="U42" s="2">
        <f t="shared" si="103"/>
        <v>91.152144144581442</v>
      </c>
      <c r="V42" s="2">
        <f t="shared" si="103"/>
        <v>148.38319672528016</v>
      </c>
      <c r="W42" s="2">
        <f t="shared" si="103"/>
        <v>89.331717865893083</v>
      </c>
      <c r="X42" s="2">
        <f t="shared" si="103"/>
        <v>89.272553540636537</v>
      </c>
      <c r="Y42" s="2">
        <f t="shared" si="103"/>
        <v>75.388407665442998</v>
      </c>
      <c r="Z42" s="2">
        <f t="shared" si="103"/>
        <v>108.87849940281289</v>
      </c>
      <c r="AA42" s="2">
        <f t="shared" si="103"/>
        <v>123.30570479077744</v>
      </c>
      <c r="AB42" s="2">
        <f t="shared" si="103"/>
        <v>137.95690138241915</v>
      </c>
      <c r="AC42" s="2">
        <f t="shared" si="103"/>
        <v>149.07015740951311</v>
      </c>
    </row>
    <row r="43" spans="1:29" x14ac:dyDescent="0.25">
      <c r="A43" t="s">
        <v>15</v>
      </c>
      <c r="B43" s="2">
        <f t="shared" si="97"/>
        <v>464.46545892609714</v>
      </c>
      <c r="C43" s="2">
        <f t="shared" ref="C43:AC43" si="104">+C24/2.2</f>
        <v>359.53059324827689</v>
      </c>
      <c r="D43" s="2">
        <f t="shared" si="104"/>
        <v>302.70868626343093</v>
      </c>
      <c r="E43" s="2">
        <f t="shared" si="104"/>
        <v>297.80525848709999</v>
      </c>
      <c r="F43" s="2">
        <f t="shared" si="104"/>
        <v>361.962765998311</v>
      </c>
      <c r="G43" s="2">
        <f t="shared" si="104"/>
        <v>341.96974667822747</v>
      </c>
      <c r="H43" s="2">
        <f t="shared" si="104"/>
        <v>306.72662285164432</v>
      </c>
      <c r="I43" s="2">
        <f t="shared" si="104"/>
        <v>298.98039642187115</v>
      </c>
      <c r="J43" s="2">
        <f t="shared" si="104"/>
        <v>474.17140917104405</v>
      </c>
      <c r="K43" s="2">
        <f t="shared" si="104"/>
        <v>386.81520879647155</v>
      </c>
      <c r="L43" s="2">
        <f t="shared" si="104"/>
        <v>334.07240654200609</v>
      </c>
      <c r="M43" s="2">
        <f t="shared" si="104"/>
        <v>334.30663778511888</v>
      </c>
      <c r="N43" s="2">
        <f t="shared" si="104"/>
        <v>437.86960969700442</v>
      </c>
      <c r="O43" s="2">
        <f t="shared" si="104"/>
        <v>395.9131674041634</v>
      </c>
      <c r="P43" s="2">
        <f t="shared" si="104"/>
        <v>339.39696154771224</v>
      </c>
      <c r="Q43" s="2">
        <f t="shared" si="104"/>
        <v>329.26956651380908</v>
      </c>
      <c r="R43" s="2">
        <f t="shared" si="104"/>
        <v>527.73651171443123</v>
      </c>
      <c r="S43" s="2">
        <f t="shared" si="104"/>
        <v>515.95893929386978</v>
      </c>
      <c r="T43" s="2">
        <f t="shared" si="104"/>
        <v>437.14173436297506</v>
      </c>
      <c r="U43" s="2">
        <f t="shared" si="104"/>
        <v>425.94459880645536</v>
      </c>
      <c r="V43" s="2">
        <f t="shared" si="104"/>
        <v>446.9373395339764</v>
      </c>
      <c r="W43" s="2">
        <f t="shared" si="104"/>
        <v>383.89221257367024</v>
      </c>
      <c r="X43" s="2">
        <f t="shared" si="104"/>
        <v>330.63908718754271</v>
      </c>
      <c r="Y43" s="2">
        <f t="shared" si="104"/>
        <v>324.95003304070258</v>
      </c>
      <c r="Z43" s="2">
        <f t="shared" si="104"/>
        <v>745.74314659460913</v>
      </c>
      <c r="AA43" s="2">
        <f t="shared" si="104"/>
        <v>775.50757730048747</v>
      </c>
      <c r="AB43" s="2">
        <f t="shared" si="104"/>
        <v>733.81330522563451</v>
      </c>
      <c r="AC43" s="2">
        <f t="shared" si="104"/>
        <v>749.09626838951294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6"/>
  <sheetViews>
    <sheetView topLeftCell="A24" workbookViewId="0">
      <selection activeCell="F40" sqref="F40:F46"/>
    </sheetView>
  </sheetViews>
  <sheetFormatPr defaultColWidth="10.875" defaultRowHeight="15.75" x14ac:dyDescent="0.25"/>
  <cols>
    <col min="1" max="1" width="11.875" bestFit="1" customWidth="1"/>
  </cols>
  <sheetData>
    <row r="1" spans="1:5" x14ac:dyDescent="0.25">
      <c r="A1" s="1" t="s">
        <v>17</v>
      </c>
      <c r="B1" s="1">
        <v>1990</v>
      </c>
      <c r="C1" s="1">
        <v>2004</v>
      </c>
      <c r="D1" s="1">
        <v>2013</v>
      </c>
      <c r="E1" s="1">
        <v>2017</v>
      </c>
    </row>
    <row r="2" spans="1:5" x14ac:dyDescent="0.25">
      <c r="A2" t="s">
        <v>16</v>
      </c>
      <c r="B2" s="5">
        <v>31.3</v>
      </c>
      <c r="C2">
        <v>30.04</v>
      </c>
      <c r="D2">
        <v>27</v>
      </c>
      <c r="E2">
        <v>26.6</v>
      </c>
    </row>
    <row r="3" spans="1:5" x14ac:dyDescent="0.25">
      <c r="A3" t="s">
        <v>7</v>
      </c>
      <c r="B3">
        <v>33.6</v>
      </c>
      <c r="C3">
        <v>38</v>
      </c>
      <c r="D3">
        <v>36.5</v>
      </c>
      <c r="E3">
        <v>33.799999999999997</v>
      </c>
    </row>
    <row r="4" spans="1:5" x14ac:dyDescent="0.25">
      <c r="A4" t="s">
        <v>8</v>
      </c>
      <c r="B4">
        <v>30.9</v>
      </c>
      <c r="C4">
        <v>26.12</v>
      </c>
      <c r="D4">
        <v>23</v>
      </c>
      <c r="E4">
        <v>22.5</v>
      </c>
    </row>
    <row r="5" spans="1:5" x14ac:dyDescent="0.25">
      <c r="A5" t="s">
        <v>9</v>
      </c>
      <c r="B5">
        <v>29.3</v>
      </c>
      <c r="C5">
        <v>27.62</v>
      </c>
      <c r="D5">
        <v>26</v>
      </c>
      <c r="E5">
        <v>26.1</v>
      </c>
    </row>
    <row r="6" spans="1:5" x14ac:dyDescent="0.25">
      <c r="A6" t="s">
        <v>10</v>
      </c>
      <c r="B6">
        <v>32.6</v>
      </c>
      <c r="C6">
        <v>29.28</v>
      </c>
      <c r="D6">
        <v>24.4</v>
      </c>
      <c r="E6">
        <v>24.9</v>
      </c>
    </row>
    <row r="7" spans="1:5" x14ac:dyDescent="0.25">
      <c r="A7" t="s">
        <v>11</v>
      </c>
      <c r="B7">
        <v>28.9</v>
      </c>
      <c r="C7">
        <v>30.05</v>
      </c>
      <c r="D7">
        <v>27.6</v>
      </c>
      <c r="E7">
        <v>27.2</v>
      </c>
    </row>
    <row r="8" spans="1:5" x14ac:dyDescent="0.25">
      <c r="A8" t="s">
        <v>22</v>
      </c>
      <c r="B8">
        <v>35.5</v>
      </c>
      <c r="C8">
        <v>34.6</v>
      </c>
      <c r="D8">
        <v>26.9</v>
      </c>
      <c r="E8">
        <v>25</v>
      </c>
    </row>
    <row r="9" spans="1:5" x14ac:dyDescent="0.25">
      <c r="B9" s="6">
        <f>+(B3-B7)/B3</f>
        <v>0.13988095238095247</v>
      </c>
      <c r="C9" s="6">
        <f>+(C3-C4)/C3</f>
        <v>0.31263157894736837</v>
      </c>
      <c r="D9" s="6">
        <f>+(D3-D4)/D3</f>
        <v>0.36986301369863012</v>
      </c>
      <c r="E9" s="6">
        <f>+(E3-E4)/E3</f>
        <v>0.33431952662721887</v>
      </c>
    </row>
    <row r="10" spans="1:5" x14ac:dyDescent="0.25">
      <c r="A10" s="1" t="s">
        <v>18</v>
      </c>
      <c r="B10" s="2"/>
      <c r="C10" s="2"/>
      <c r="D10" s="2"/>
      <c r="E10" s="2"/>
    </row>
    <row r="11" spans="1:5" x14ac:dyDescent="0.25">
      <c r="A11" t="s">
        <v>16</v>
      </c>
      <c r="B11" s="2">
        <v>307.76105200309621</v>
      </c>
      <c r="C11" s="2">
        <v>249.02095818167609</v>
      </c>
      <c r="D11" s="2">
        <v>196.39961778940039</v>
      </c>
      <c r="E11" s="2">
        <v>190.38958349231299</v>
      </c>
    </row>
    <row r="12" spans="1:5" x14ac:dyDescent="0.25">
      <c r="A12" t="s">
        <v>7</v>
      </c>
      <c r="B12" s="2">
        <v>343.3328672381711</v>
      </c>
      <c r="C12" s="2">
        <v>300.25072184897772</v>
      </c>
      <c r="D12" s="2">
        <v>243.07507506953502</v>
      </c>
      <c r="E12" s="2">
        <v>222.32681250439259</v>
      </c>
    </row>
    <row r="13" spans="1:5" x14ac:dyDescent="0.25">
      <c r="A13" t="s">
        <v>8</v>
      </c>
      <c r="B13" s="2">
        <v>246.06228832565185</v>
      </c>
      <c r="C13" s="2">
        <v>186.00146385302182</v>
      </c>
      <c r="D13" s="2">
        <v>155.20367116293198</v>
      </c>
      <c r="E13" s="2">
        <v>148.74082016911825</v>
      </c>
    </row>
    <row r="14" spans="1:5" x14ac:dyDescent="0.25">
      <c r="A14" t="s">
        <v>9</v>
      </c>
      <c r="B14" s="2">
        <v>305.65089035165499</v>
      </c>
      <c r="C14" s="2">
        <v>228.76883810785804</v>
      </c>
      <c r="D14" s="2">
        <v>191.08941654202749</v>
      </c>
      <c r="E14" s="2">
        <v>189.40021964903724</v>
      </c>
    </row>
    <row r="15" spans="1:5" x14ac:dyDescent="0.25">
      <c r="A15" t="s">
        <v>10</v>
      </c>
      <c r="B15" s="2">
        <v>314.04008407469161</v>
      </c>
      <c r="C15" s="2">
        <v>252.0100530659534</v>
      </c>
      <c r="D15" s="2">
        <v>182.18828895881194</v>
      </c>
      <c r="E15" s="2">
        <v>181.79167813542205</v>
      </c>
    </row>
    <row r="16" spans="1:5" x14ac:dyDescent="0.25">
      <c r="A16" t="s">
        <v>11</v>
      </c>
      <c r="B16" s="2">
        <v>335.53487414803533</v>
      </c>
      <c r="C16" s="2">
        <v>347.03848741889948</v>
      </c>
      <c r="D16" s="2">
        <v>265.43246110519851</v>
      </c>
      <c r="E16" s="2">
        <v>260.98459510530643</v>
      </c>
    </row>
    <row r="17" spans="1:6" x14ac:dyDescent="0.25">
      <c r="A17" t="s">
        <v>22</v>
      </c>
      <c r="B17" s="2">
        <v>582.42539749038974</v>
      </c>
      <c r="C17" s="2">
        <v>590.31636784113107</v>
      </c>
      <c r="D17" s="2">
        <v>434.27071403253046</v>
      </c>
      <c r="E17" s="2">
        <v>412.00294761423214</v>
      </c>
    </row>
    <row r="18" spans="1:6" x14ac:dyDescent="0.25">
      <c r="B18" s="2"/>
      <c r="C18" s="2"/>
      <c r="D18" s="2"/>
      <c r="E18" s="2"/>
    </row>
    <row r="19" spans="1:6" x14ac:dyDescent="0.25">
      <c r="A19" t="s">
        <v>23</v>
      </c>
      <c r="B19" s="2"/>
      <c r="C19" s="2"/>
      <c r="D19" s="2"/>
      <c r="E19" s="2"/>
    </row>
    <row r="20" spans="1:6" x14ac:dyDescent="0.25">
      <c r="A20" t="s">
        <v>16</v>
      </c>
      <c r="B20" s="2">
        <v>139.89138727413464</v>
      </c>
      <c r="C20" s="2">
        <v>115.32122065713057</v>
      </c>
      <c r="D20" s="2">
        <v>89.272553540636537</v>
      </c>
      <c r="E20" s="2">
        <v>86.436708788826891</v>
      </c>
    </row>
    <row r="21" spans="1:6" x14ac:dyDescent="0.25">
      <c r="A21" t="s">
        <v>7</v>
      </c>
      <c r="B21" s="2">
        <v>156.06039419916868</v>
      </c>
      <c r="C21" s="2">
        <v>136.62162543434525</v>
      </c>
      <c r="D21" s="2">
        <v>110.48867048615227</v>
      </c>
      <c r="E21" s="2">
        <v>100.65817736863978</v>
      </c>
    </row>
    <row r="22" spans="1:6" x14ac:dyDescent="0.25">
      <c r="A22" t="s">
        <v>8</v>
      </c>
      <c r="B22" s="2">
        <v>111.84649469347811</v>
      </c>
      <c r="C22" s="2">
        <v>89.322497832352994</v>
      </c>
      <c r="D22" s="2">
        <v>70.547123255878162</v>
      </c>
      <c r="E22" s="2">
        <v>67.270589194921001</v>
      </c>
    </row>
    <row r="23" spans="1:6" x14ac:dyDescent="0.25">
      <c r="A23" t="s">
        <v>9</v>
      </c>
      <c r="B23" s="2">
        <v>138.9322228871159</v>
      </c>
      <c r="C23" s="2">
        <v>106.83836066958546</v>
      </c>
      <c r="D23" s="2">
        <v>86.858825700921585</v>
      </c>
      <c r="E23" s="2">
        <v>87.25403246191604</v>
      </c>
    </row>
    <row r="24" spans="1:6" x14ac:dyDescent="0.25">
      <c r="A24" t="s">
        <v>10</v>
      </c>
      <c r="B24" s="2">
        <v>142.74549276122346</v>
      </c>
      <c r="C24" s="2">
        <v>115.92337541593903</v>
      </c>
      <c r="D24" s="2">
        <v>82.81285861764178</v>
      </c>
      <c r="E24" s="2">
        <v>81.988122061938455</v>
      </c>
    </row>
    <row r="25" spans="1:6" x14ac:dyDescent="0.25">
      <c r="A25" t="s">
        <v>11</v>
      </c>
      <c r="B25" s="2">
        <v>152.5158518854706</v>
      </c>
      <c r="C25" s="2">
        <v>155.04566125780784</v>
      </c>
      <c r="D25" s="2">
        <v>120.65111868418113</v>
      </c>
      <c r="E25" s="2">
        <v>115.85693087535586</v>
      </c>
    </row>
    <row r="26" spans="1:6" x14ac:dyDescent="0.25">
      <c r="A26" t="s">
        <v>22</v>
      </c>
      <c r="B26" s="2">
        <f t="shared" ref="B26:E26" si="0">+B17/2.2</f>
        <v>264.73881704108624</v>
      </c>
      <c r="C26" s="2">
        <f t="shared" si="0"/>
        <v>268.32562174596865</v>
      </c>
      <c r="D26" s="2">
        <f t="shared" si="0"/>
        <v>197.39577910569565</v>
      </c>
      <c r="E26" s="2">
        <f t="shared" si="0"/>
        <v>187.27406709737824</v>
      </c>
    </row>
    <row r="27" spans="1:6" x14ac:dyDescent="0.25">
      <c r="B27" s="6">
        <f>+(B21-B22)/B21</f>
        <v>0.28331275037831538</v>
      </c>
      <c r="C27" s="6">
        <f>+(C25-C22)/C25</f>
        <v>0.42389553433663169</v>
      </c>
      <c r="D27" s="6">
        <f>+(D25-D22)/D25</f>
        <v>0.41527999056068615</v>
      </c>
      <c r="E27" s="6">
        <f>+(E25-E22)/E25</f>
        <v>0.41936499882519973</v>
      </c>
    </row>
    <row r="28" spans="1:6" x14ac:dyDescent="0.25">
      <c r="B28" s="2"/>
      <c r="C28" s="2"/>
      <c r="D28" s="2"/>
      <c r="E28" s="2"/>
    </row>
    <row r="29" spans="1:6" x14ac:dyDescent="0.25">
      <c r="A29" t="s">
        <v>24</v>
      </c>
      <c r="E29" t="s">
        <v>26</v>
      </c>
      <c r="F29" t="s">
        <v>27</v>
      </c>
    </row>
    <row r="30" spans="1:6" x14ac:dyDescent="0.25">
      <c r="A30" t="s">
        <v>16</v>
      </c>
      <c r="E30" s="6">
        <f>((E2-B2)/B2)</f>
        <v>-0.15015974440894567</v>
      </c>
      <c r="F30" s="6">
        <f>((E2-C2)/C2)</f>
        <v>-0.11451398135818901</v>
      </c>
    </row>
    <row r="31" spans="1:6" x14ac:dyDescent="0.25">
      <c r="A31" t="s">
        <v>7</v>
      </c>
      <c r="E31" s="6">
        <f t="shared" ref="E31:E36" si="1">((E3-B3)/B3)</f>
        <v>5.9523809523808254E-3</v>
      </c>
      <c r="F31" s="6">
        <f t="shared" ref="F31:F36" si="2">((E3-C3)/C3)</f>
        <v>-0.11052631578947376</v>
      </c>
    </row>
    <row r="32" spans="1:6" x14ac:dyDescent="0.25">
      <c r="A32" t="s">
        <v>8</v>
      </c>
      <c r="E32" s="6">
        <f t="shared" si="1"/>
        <v>-0.27184466019417475</v>
      </c>
      <c r="F32" s="6">
        <f t="shared" si="2"/>
        <v>-0.13859111791730477</v>
      </c>
    </row>
    <row r="33" spans="1:18" x14ac:dyDescent="0.25">
      <c r="A33" t="s">
        <v>9</v>
      </c>
      <c r="E33" s="6">
        <f t="shared" si="1"/>
        <v>-0.10921501706484639</v>
      </c>
      <c r="F33" s="6">
        <f t="shared" si="2"/>
        <v>-5.5032585083272974E-2</v>
      </c>
    </row>
    <row r="34" spans="1:18" x14ac:dyDescent="0.25">
      <c r="A34" t="s">
        <v>10</v>
      </c>
      <c r="E34" s="6">
        <f t="shared" si="1"/>
        <v>-0.23619631901840499</v>
      </c>
      <c r="F34" s="6">
        <f t="shared" si="2"/>
        <v>-0.14959016393442631</v>
      </c>
    </row>
    <row r="35" spans="1:18" x14ac:dyDescent="0.25">
      <c r="A35" t="s">
        <v>11</v>
      </c>
      <c r="E35" s="6">
        <f t="shared" si="1"/>
        <v>-5.8823529411764684E-2</v>
      </c>
      <c r="F35" s="6">
        <f t="shared" si="2"/>
        <v>-9.4841930116472586E-2</v>
      </c>
    </row>
    <row r="36" spans="1:18" x14ac:dyDescent="0.25">
      <c r="A36" t="s">
        <v>22</v>
      </c>
      <c r="E36" s="6">
        <f t="shared" si="1"/>
        <v>-0.29577464788732394</v>
      </c>
      <c r="F36" s="6">
        <f t="shared" si="2"/>
        <v>-0.27745664739884396</v>
      </c>
    </row>
    <row r="39" spans="1:18" x14ac:dyDescent="0.25">
      <c r="A39" t="s">
        <v>24</v>
      </c>
      <c r="E39" t="s">
        <v>26</v>
      </c>
      <c r="F39" t="s">
        <v>27</v>
      </c>
    </row>
    <row r="40" spans="1:18" x14ac:dyDescent="0.25">
      <c r="A40" t="s">
        <v>16</v>
      </c>
      <c r="E40" s="6">
        <f>((E20-B20)/B20)</f>
        <v>-0.38211557928549694</v>
      </c>
      <c r="F40" s="6">
        <f>((E20-C20)/C20)</f>
        <v>-0.2504700496900063</v>
      </c>
      <c r="G40" s="3"/>
    </row>
    <row r="41" spans="1:18" x14ac:dyDescent="0.25">
      <c r="A41" t="s">
        <v>7</v>
      </c>
      <c r="E41" s="6">
        <f t="shared" ref="E41:E46" si="3">((E21-B21)/B21)</f>
        <v>-0.35500497813572757</v>
      </c>
      <c r="F41" s="6">
        <f t="shared" ref="F41:F46" si="4">((E21-C21)/C21)</f>
        <v>-0.26323393497457709</v>
      </c>
    </row>
    <row r="42" spans="1:18" x14ac:dyDescent="0.25">
      <c r="A42" t="s">
        <v>8</v>
      </c>
      <c r="E42" s="6">
        <f t="shared" si="3"/>
        <v>-0.39854539581879606</v>
      </c>
      <c r="F42" s="6">
        <f t="shared" si="4"/>
        <v>-0.2468796683095521</v>
      </c>
      <c r="J42" s="3"/>
      <c r="N42" s="3"/>
      <c r="R42" s="3"/>
    </row>
    <row r="43" spans="1:18" x14ac:dyDescent="0.25">
      <c r="A43" t="s">
        <v>9</v>
      </c>
      <c r="E43" s="6">
        <f t="shared" si="3"/>
        <v>-0.37196691560307799</v>
      </c>
      <c r="F43" s="6">
        <f t="shared" si="4"/>
        <v>-0.18330801862672763</v>
      </c>
    </row>
    <row r="44" spans="1:18" x14ac:dyDescent="0.25">
      <c r="A44" t="s">
        <v>10</v>
      </c>
      <c r="E44" s="6">
        <f t="shared" si="3"/>
        <v>-0.42563424962857832</v>
      </c>
      <c r="F44" s="6">
        <f t="shared" si="4"/>
        <v>-0.29273865803371535</v>
      </c>
    </row>
    <row r="45" spans="1:18" x14ac:dyDescent="0.25">
      <c r="A45" t="s">
        <v>11</v>
      </c>
      <c r="E45" s="6">
        <f t="shared" si="3"/>
        <v>-0.24036138248529854</v>
      </c>
      <c r="F45" s="6">
        <f t="shared" si="4"/>
        <v>-0.25275605950230035</v>
      </c>
    </row>
    <row r="46" spans="1:18" x14ac:dyDescent="0.25">
      <c r="A46" t="s">
        <v>22</v>
      </c>
      <c r="E46" s="6">
        <f t="shared" si="3"/>
        <v>-0.29260820460524239</v>
      </c>
      <c r="F46" s="6">
        <f t="shared" si="4"/>
        <v>-0.30206416413459086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5"/>
  <sheetViews>
    <sheetView topLeftCell="A24" workbookViewId="0">
      <selection activeCell="F40" sqref="F40:F47"/>
    </sheetView>
  </sheetViews>
  <sheetFormatPr defaultColWidth="11" defaultRowHeight="15.75" x14ac:dyDescent="0.25"/>
  <cols>
    <col min="1" max="1" width="11.875" bestFit="1" customWidth="1"/>
  </cols>
  <sheetData>
    <row r="1" spans="1:5" x14ac:dyDescent="0.25">
      <c r="A1" s="1" t="s">
        <v>17</v>
      </c>
      <c r="B1" s="1">
        <v>1990</v>
      </c>
      <c r="C1" s="1">
        <v>2004</v>
      </c>
      <c r="D1" s="1">
        <v>2013</v>
      </c>
      <c r="E1" s="1">
        <v>2017</v>
      </c>
    </row>
    <row r="2" spans="1:5" x14ac:dyDescent="0.25">
      <c r="A2" t="s">
        <v>16</v>
      </c>
      <c r="B2">
        <v>8.9</v>
      </c>
      <c r="C2">
        <v>14.47</v>
      </c>
      <c r="D2">
        <v>14</v>
      </c>
      <c r="E2">
        <v>14.9</v>
      </c>
    </row>
    <row r="3" spans="1:5" x14ac:dyDescent="0.25">
      <c r="A3" t="s">
        <v>7</v>
      </c>
      <c r="B3">
        <v>10.3</v>
      </c>
      <c r="C3">
        <v>14.52</v>
      </c>
      <c r="D3">
        <v>15.2</v>
      </c>
      <c r="E3">
        <v>15.6</v>
      </c>
    </row>
    <row r="4" spans="1:5" x14ac:dyDescent="0.25">
      <c r="A4" t="s">
        <v>8</v>
      </c>
      <c r="B4">
        <v>9.6</v>
      </c>
      <c r="C4">
        <v>15.02</v>
      </c>
      <c r="D4">
        <v>15.7</v>
      </c>
      <c r="E4">
        <v>16.899999999999999</v>
      </c>
    </row>
    <row r="5" spans="1:5" x14ac:dyDescent="0.25">
      <c r="A5" t="s">
        <v>9</v>
      </c>
      <c r="B5">
        <v>8.6999999999999993</v>
      </c>
      <c r="C5">
        <v>14.1</v>
      </c>
      <c r="D5">
        <v>13.9</v>
      </c>
      <c r="E5">
        <v>15.3</v>
      </c>
    </row>
    <row r="6" spans="1:5" x14ac:dyDescent="0.25">
      <c r="A6" t="s">
        <v>10</v>
      </c>
      <c r="B6">
        <v>8.5</v>
      </c>
      <c r="C6">
        <v>13.31</v>
      </c>
      <c r="D6">
        <v>12.9</v>
      </c>
      <c r="E6">
        <v>13.6</v>
      </c>
    </row>
    <row r="7" spans="1:5" x14ac:dyDescent="0.25">
      <c r="A7" t="s">
        <v>11</v>
      </c>
      <c r="B7">
        <v>6.9</v>
      </c>
      <c r="C7">
        <v>12.1</v>
      </c>
      <c r="D7">
        <v>12.1</v>
      </c>
      <c r="E7">
        <v>12.8</v>
      </c>
    </row>
    <row r="8" spans="1:5" x14ac:dyDescent="0.25">
      <c r="A8" t="s">
        <v>22</v>
      </c>
      <c r="B8">
        <v>8.4</v>
      </c>
      <c r="C8">
        <v>11.8</v>
      </c>
      <c r="D8">
        <v>12.8</v>
      </c>
      <c r="E8">
        <v>13.2</v>
      </c>
    </row>
    <row r="9" spans="1:5" x14ac:dyDescent="0.25">
      <c r="B9" s="6">
        <f>+(B3-B7)/B3</f>
        <v>0.3300970873786408</v>
      </c>
      <c r="C9" s="6">
        <f>+(C4-C7)/C4</f>
        <v>0.19440745672436752</v>
      </c>
      <c r="D9" s="6">
        <f>+(D4-D7)/D4</f>
        <v>0.22929936305732482</v>
      </c>
      <c r="E9" s="6">
        <f>+(E4-E7)/E4</f>
        <v>0.24260355029585789</v>
      </c>
    </row>
    <row r="10" spans="1:5" x14ac:dyDescent="0.25">
      <c r="A10" s="1" t="s">
        <v>18</v>
      </c>
    </row>
    <row r="11" spans="1:5" x14ac:dyDescent="0.25">
      <c r="A11" t="s">
        <v>16</v>
      </c>
      <c r="B11" s="2">
        <v>87.510331080752607</v>
      </c>
      <c r="C11" s="2">
        <v>119.9511739310537</v>
      </c>
      <c r="D11" s="2">
        <v>101.83683885376318</v>
      </c>
      <c r="E11" s="2">
        <v>106.64679676825048</v>
      </c>
    </row>
    <row r="12" spans="1:5" x14ac:dyDescent="0.25">
      <c r="A12" t="s">
        <v>7</v>
      </c>
      <c r="B12" s="2">
        <v>105.24787299265363</v>
      </c>
      <c r="C12" s="2">
        <v>114.72738108545147</v>
      </c>
      <c r="D12" s="2">
        <v>101.22578468649128</v>
      </c>
      <c r="E12" s="2">
        <v>102.61237500202735</v>
      </c>
    </row>
    <row r="13" spans="1:5" x14ac:dyDescent="0.25">
      <c r="A13" t="s">
        <v>8</v>
      </c>
      <c r="B13" s="2">
        <v>76.446536178843289</v>
      </c>
      <c r="C13" s="2">
        <v>106.95796275162282</v>
      </c>
      <c r="D13" s="2">
        <v>105.94337553295793</v>
      </c>
      <c r="E13" s="2">
        <v>111.72088270480435</v>
      </c>
    </row>
    <row r="14" spans="1:5" x14ac:dyDescent="0.25">
      <c r="A14" t="s">
        <v>9</v>
      </c>
      <c r="B14" s="2">
        <v>90.756407715337829</v>
      </c>
      <c r="C14" s="2">
        <v>116.78640902682109</v>
      </c>
      <c r="D14" s="2">
        <v>102.15934192054547</v>
      </c>
      <c r="E14" s="2">
        <v>111.02771496667701</v>
      </c>
    </row>
    <row r="15" spans="1:5" x14ac:dyDescent="0.25">
      <c r="A15" t="s">
        <v>10</v>
      </c>
      <c r="B15" s="2">
        <v>81.881617013339834</v>
      </c>
      <c r="C15" s="2">
        <v>114.55784857608742</v>
      </c>
      <c r="D15" s="2">
        <v>96.320857687240746</v>
      </c>
      <c r="E15" s="2">
        <v>99.3</v>
      </c>
    </row>
    <row r="16" spans="1:5" x14ac:dyDescent="0.25">
      <c r="A16" t="s">
        <v>11</v>
      </c>
      <c r="B16" s="2">
        <v>80.110402478250663</v>
      </c>
      <c r="C16" s="2">
        <v>139.73929110711094</v>
      </c>
      <c r="D16" s="2">
        <v>116.36712968742395</v>
      </c>
      <c r="E16" s="2">
        <v>122.81628004955596</v>
      </c>
    </row>
    <row r="17" spans="1:22" x14ac:dyDescent="0.25">
      <c r="A17" t="s">
        <v>22</v>
      </c>
      <c r="B17" s="2">
        <v>137.81333349068379</v>
      </c>
      <c r="C17" s="2">
        <v>201.32176706720657</v>
      </c>
      <c r="D17" s="2">
        <v>206.6418267515387</v>
      </c>
      <c r="E17" s="2">
        <v>217.53755634031458</v>
      </c>
    </row>
    <row r="19" spans="1:22" x14ac:dyDescent="0.25">
      <c r="A19" t="s">
        <v>23</v>
      </c>
      <c r="B19" s="2"/>
      <c r="C19" s="2"/>
      <c r="D19" s="2"/>
      <c r="E19" s="2"/>
      <c r="F19" s="3"/>
      <c r="J19" s="3"/>
      <c r="N19" s="3"/>
      <c r="R19" s="3"/>
      <c r="V19" s="3"/>
    </row>
    <row r="20" spans="1:22" x14ac:dyDescent="0.25">
      <c r="A20" t="s">
        <v>16</v>
      </c>
      <c r="B20" s="2">
        <v>39.777423218523907</v>
      </c>
      <c r="C20" s="2">
        <v>55.549203159410091</v>
      </c>
      <c r="D20" s="2">
        <v>46.289472206255986</v>
      </c>
      <c r="E20" s="2">
        <v>48.417554923064678</v>
      </c>
      <c r="F20" s="3"/>
      <c r="J20" s="3"/>
      <c r="N20" s="3"/>
      <c r="R20" s="3"/>
      <c r="V20" s="3"/>
    </row>
    <row r="21" spans="1:22" x14ac:dyDescent="0.25">
      <c r="A21" t="s">
        <v>7</v>
      </c>
      <c r="B21" s="2">
        <v>47.839942269388011</v>
      </c>
      <c r="C21" s="2">
        <v>52.203842139649822</v>
      </c>
      <c r="D21" s="2">
        <v>46.01172031204149</v>
      </c>
      <c r="E21" s="2">
        <v>46.457620323987605</v>
      </c>
    </row>
    <row r="22" spans="1:22" x14ac:dyDescent="0.25">
      <c r="A22" t="s">
        <v>8</v>
      </c>
      <c r="B22" s="2">
        <v>34.748425535837853</v>
      </c>
      <c r="C22" s="2">
        <v>51.363855951069766</v>
      </c>
      <c r="D22" s="2">
        <v>48.156079787708144</v>
      </c>
      <c r="E22" s="2">
        <v>50.527686995296214</v>
      </c>
    </row>
    <row r="23" spans="1:22" x14ac:dyDescent="0.25">
      <c r="A23" t="s">
        <v>9</v>
      </c>
      <c r="B23" s="2">
        <v>41.25291259788083</v>
      </c>
      <c r="C23" s="2">
        <v>54.540944440302482</v>
      </c>
      <c r="D23" s="2">
        <v>46.436064509338848</v>
      </c>
      <c r="E23" s="2">
        <v>51.148915581123184</v>
      </c>
    </row>
    <row r="24" spans="1:22" x14ac:dyDescent="0.25">
      <c r="A24" t="s">
        <v>10</v>
      </c>
      <c r="B24" s="2">
        <v>37.218916824245376</v>
      </c>
      <c r="C24" s="2">
        <v>52.69604258149414</v>
      </c>
      <c r="D24" s="2">
        <v>43.782208039654883</v>
      </c>
      <c r="E24" s="2">
        <v>44.780661045878027</v>
      </c>
    </row>
    <row r="25" spans="1:22" x14ac:dyDescent="0.25">
      <c r="A25" t="s">
        <v>11</v>
      </c>
      <c r="B25" s="2">
        <v>36.41381930829575</v>
      </c>
      <c r="C25" s="2">
        <v>62.431031654558232</v>
      </c>
      <c r="D25" s="2">
        <v>52.894149857919977</v>
      </c>
      <c r="E25" s="2">
        <v>54.520908647226285</v>
      </c>
    </row>
    <row r="26" spans="1:22" x14ac:dyDescent="0.25">
      <c r="A26" t="s">
        <v>22</v>
      </c>
      <c r="B26" s="2">
        <f t="shared" ref="B26:E26" si="0">+B17/2.2</f>
        <v>62.642424313947174</v>
      </c>
      <c r="C26" s="2">
        <f t="shared" si="0"/>
        <v>91.509894121457521</v>
      </c>
      <c r="D26" s="2">
        <f t="shared" si="0"/>
        <v>93.928103068881214</v>
      </c>
      <c r="E26" s="2">
        <f t="shared" si="0"/>
        <v>98.880707427415715</v>
      </c>
    </row>
    <row r="27" spans="1:22" x14ac:dyDescent="0.25">
      <c r="B27" s="6">
        <f>+(B21-B22)/B21</f>
        <v>0.27365243586272475</v>
      </c>
      <c r="C27" s="6">
        <f>+(C25-C22)/C25</f>
        <v>0.17727042802568244</v>
      </c>
      <c r="D27" s="6">
        <f>+(D25-D24)/D25</f>
        <v>0.17226747840244833</v>
      </c>
      <c r="E27" s="6">
        <f>+(E25-E24)/E25</f>
        <v>0.17865160069821739</v>
      </c>
    </row>
    <row r="29" spans="1:22" x14ac:dyDescent="0.25">
      <c r="A29" t="s">
        <v>24</v>
      </c>
      <c r="E29" t="s">
        <v>26</v>
      </c>
      <c r="F29" t="s">
        <v>27</v>
      </c>
    </row>
    <row r="30" spans="1:22" x14ac:dyDescent="0.25">
      <c r="A30" t="s">
        <v>16</v>
      </c>
      <c r="E30" s="6">
        <f>((E2-B2)/B2)</f>
        <v>0.6741573033707865</v>
      </c>
      <c r="F30" s="6">
        <f>((E2-C2)/C2)</f>
        <v>2.9716655148583255E-2</v>
      </c>
    </row>
    <row r="31" spans="1:22" x14ac:dyDescent="0.25">
      <c r="A31" t="s">
        <v>7</v>
      </c>
      <c r="E31" s="6">
        <f t="shared" ref="E31:E36" si="1">((E3-B3)/B3)</f>
        <v>0.51456310679611639</v>
      </c>
      <c r="F31" s="6">
        <f t="shared" ref="F31:F36" si="2">((E3-C3)/C3)</f>
        <v>7.43801652892562E-2</v>
      </c>
    </row>
    <row r="32" spans="1:22" x14ac:dyDescent="0.25">
      <c r="A32" t="s">
        <v>8</v>
      </c>
      <c r="E32" s="6">
        <f t="shared" si="1"/>
        <v>0.76041666666666663</v>
      </c>
      <c r="F32" s="6">
        <f t="shared" si="2"/>
        <v>0.12516644474034613</v>
      </c>
    </row>
    <row r="33" spans="1:6" x14ac:dyDescent="0.25">
      <c r="A33" t="s">
        <v>9</v>
      </c>
      <c r="E33" s="6">
        <f t="shared" si="1"/>
        <v>0.7586206896551726</v>
      </c>
      <c r="F33" s="6">
        <f t="shared" si="2"/>
        <v>8.5106382978723485E-2</v>
      </c>
    </row>
    <row r="34" spans="1:6" x14ac:dyDescent="0.25">
      <c r="A34" t="s">
        <v>10</v>
      </c>
      <c r="E34" s="6">
        <f t="shared" si="1"/>
        <v>0.6</v>
      </c>
      <c r="F34" s="6">
        <f t="shared" si="2"/>
        <v>2.1788129226145689E-2</v>
      </c>
    </row>
    <row r="35" spans="1:6" x14ac:dyDescent="0.25">
      <c r="A35" t="s">
        <v>11</v>
      </c>
      <c r="E35" s="6">
        <f t="shared" si="1"/>
        <v>0.85507246376811596</v>
      </c>
      <c r="F35" s="6">
        <f t="shared" si="2"/>
        <v>5.7851239669421579E-2</v>
      </c>
    </row>
    <row r="36" spans="1:6" x14ac:dyDescent="0.25">
      <c r="A36" t="s">
        <v>22</v>
      </c>
      <c r="E36" s="6">
        <f t="shared" si="1"/>
        <v>0.57142857142857129</v>
      </c>
      <c r="F36" s="6">
        <f t="shared" si="2"/>
        <v>0.11864406779661005</v>
      </c>
    </row>
    <row r="39" spans="1:6" x14ac:dyDescent="0.25">
      <c r="A39" t="s">
        <v>24</v>
      </c>
    </row>
    <row r="40" spans="1:6" x14ac:dyDescent="0.25">
      <c r="A40" t="s">
        <v>16</v>
      </c>
      <c r="E40" s="6">
        <f>((E20-B20)/B20)</f>
        <v>0.21721195103752111</v>
      </c>
      <c r="F40" s="6">
        <f>((E20-C20)/C20)</f>
        <v>-0.12838434812250415</v>
      </c>
    </row>
    <row r="41" spans="1:6" x14ac:dyDescent="0.25">
      <c r="A41" t="s">
        <v>7</v>
      </c>
      <c r="E41" s="6">
        <f t="shared" ref="E41:E46" si="3">((E21-B21)/B21)</f>
        <v>-2.8894724362678235E-2</v>
      </c>
      <c r="F41" s="6">
        <f t="shared" ref="F41:F46" si="4">((E21-C21)/C21)</f>
        <v>-0.11007277587520424</v>
      </c>
    </row>
    <row r="42" spans="1:6" x14ac:dyDescent="0.25">
      <c r="A42" t="s">
        <v>8</v>
      </c>
      <c r="E42" s="6">
        <f t="shared" si="3"/>
        <v>0.45410004096975243</v>
      </c>
      <c r="F42" s="6">
        <f t="shared" si="4"/>
        <v>-1.6279326002512407E-2</v>
      </c>
    </row>
    <row r="43" spans="1:6" x14ac:dyDescent="0.25">
      <c r="A43" t="s">
        <v>9</v>
      </c>
      <c r="E43" s="6">
        <f t="shared" si="3"/>
        <v>0.23988616463775975</v>
      </c>
      <c r="F43" s="6">
        <f t="shared" si="4"/>
        <v>-6.2192338141339419E-2</v>
      </c>
    </row>
    <row r="44" spans="1:6" x14ac:dyDescent="0.25">
      <c r="A44" t="s">
        <v>10</v>
      </c>
      <c r="E44" s="6">
        <f t="shared" si="3"/>
        <v>0.20316937909129942</v>
      </c>
      <c r="F44" s="6">
        <f t="shared" si="4"/>
        <v>-0.15020827272512957</v>
      </c>
    </row>
    <row r="45" spans="1:6" x14ac:dyDescent="0.25">
      <c r="A45" t="s">
        <v>11</v>
      </c>
      <c r="E45" s="6">
        <f t="shared" si="3"/>
        <v>0.4972587243768028</v>
      </c>
      <c r="F45" s="6">
        <f t="shared" si="4"/>
        <v>-0.12670178271440452</v>
      </c>
    </row>
    <row r="46" spans="1:6" x14ac:dyDescent="0.25">
      <c r="A46" t="s">
        <v>22</v>
      </c>
      <c r="E46" s="6">
        <f t="shared" si="3"/>
        <v>0.57849426343801613</v>
      </c>
      <c r="F46" s="6">
        <f t="shared" si="4"/>
        <v>8.0546626971015833E-2</v>
      </c>
    </row>
    <row r="48" spans="1:6" x14ac:dyDescent="0.25">
      <c r="A48" t="s">
        <v>24</v>
      </c>
    </row>
    <row r="49" spans="1:5" x14ac:dyDescent="0.25">
      <c r="A49" t="s">
        <v>16</v>
      </c>
      <c r="E49" s="6">
        <f>((E20-C20)/C20)</f>
        <v>-0.12838434812250415</v>
      </c>
    </row>
    <row r="50" spans="1:5" x14ac:dyDescent="0.25">
      <c r="A50" t="s">
        <v>7</v>
      </c>
      <c r="E50" s="6">
        <f t="shared" ref="E50:E55" si="5">((E21-C21)/C21)</f>
        <v>-0.11007277587520424</v>
      </c>
    </row>
    <row r="51" spans="1:5" x14ac:dyDescent="0.25">
      <c r="A51" t="s">
        <v>8</v>
      </c>
      <c r="E51" s="6">
        <f t="shared" si="5"/>
        <v>-1.6279326002512407E-2</v>
      </c>
    </row>
    <row r="52" spans="1:5" x14ac:dyDescent="0.25">
      <c r="A52" t="s">
        <v>9</v>
      </c>
      <c r="E52" s="6">
        <f t="shared" si="5"/>
        <v>-6.2192338141339419E-2</v>
      </c>
    </row>
    <row r="53" spans="1:5" x14ac:dyDescent="0.25">
      <c r="A53" t="s">
        <v>10</v>
      </c>
      <c r="E53" s="6">
        <f t="shared" si="5"/>
        <v>-0.15020827272512957</v>
      </c>
    </row>
    <row r="54" spans="1:5" x14ac:dyDescent="0.25">
      <c r="A54" t="s">
        <v>11</v>
      </c>
      <c r="E54" s="6">
        <f t="shared" si="5"/>
        <v>-0.12670178271440452</v>
      </c>
    </row>
    <row r="55" spans="1:5" x14ac:dyDescent="0.25">
      <c r="A55" t="s">
        <v>22</v>
      </c>
      <c r="E55" s="6">
        <f t="shared" si="5"/>
        <v>8.0546626971015833E-2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23"/>
  <sheetViews>
    <sheetView workbookViewId="0">
      <selection activeCell="A18" sqref="A18"/>
    </sheetView>
  </sheetViews>
  <sheetFormatPr defaultColWidth="11" defaultRowHeight="15.75" x14ac:dyDescent="0.25"/>
  <cols>
    <col min="1" max="1" width="11.875" bestFit="1" customWidth="1"/>
  </cols>
  <sheetData>
    <row r="1" spans="1:7" x14ac:dyDescent="0.25">
      <c r="A1" s="1" t="s">
        <v>17</v>
      </c>
      <c r="B1" s="1">
        <v>1990</v>
      </c>
      <c r="C1" s="1">
        <v>2004</v>
      </c>
      <c r="D1" s="1">
        <v>2013</v>
      </c>
      <c r="E1" s="1">
        <v>2017</v>
      </c>
    </row>
    <row r="2" spans="1:7" x14ac:dyDescent="0.25">
      <c r="A2" t="s">
        <v>16</v>
      </c>
      <c r="B2">
        <v>5</v>
      </c>
      <c r="C2">
        <v>4.75</v>
      </c>
      <c r="D2">
        <v>4.4000000000000004</v>
      </c>
      <c r="E2">
        <v>4.5</v>
      </c>
      <c r="F2" s="2"/>
      <c r="G2" s="2"/>
    </row>
    <row r="3" spans="1:7" x14ac:dyDescent="0.25">
      <c r="A3" t="s">
        <v>7</v>
      </c>
      <c r="B3">
        <v>5.2</v>
      </c>
      <c r="C3">
        <v>5.14</v>
      </c>
      <c r="D3">
        <v>6.1</v>
      </c>
      <c r="E3">
        <v>6.8</v>
      </c>
    </row>
    <row r="4" spans="1:7" x14ac:dyDescent="0.25">
      <c r="A4" t="s">
        <v>8</v>
      </c>
      <c r="B4">
        <v>5.5</v>
      </c>
      <c r="C4">
        <v>4.4800000000000004</v>
      </c>
      <c r="D4">
        <v>4.2</v>
      </c>
      <c r="E4">
        <v>4.0999999999999996</v>
      </c>
      <c r="F4" s="2"/>
      <c r="G4" s="2"/>
    </row>
    <row r="5" spans="1:7" x14ac:dyDescent="0.25">
      <c r="A5" t="s">
        <v>9</v>
      </c>
      <c r="B5">
        <v>5</v>
      </c>
      <c r="C5">
        <v>4.5599999999999996</v>
      </c>
      <c r="D5">
        <v>4.2</v>
      </c>
      <c r="E5">
        <v>4.0999999999999996</v>
      </c>
      <c r="F5" s="2"/>
      <c r="G5" s="2"/>
    </row>
    <row r="6" spans="1:7" x14ac:dyDescent="0.25">
      <c r="A6" t="s">
        <v>10</v>
      </c>
      <c r="B6">
        <v>4.7</v>
      </c>
      <c r="C6">
        <v>4.18</v>
      </c>
      <c r="D6">
        <v>3.6</v>
      </c>
      <c r="E6">
        <v>3.9</v>
      </c>
      <c r="F6" s="2"/>
      <c r="G6" s="2"/>
    </row>
    <row r="7" spans="1:7" x14ac:dyDescent="0.25">
      <c r="A7" t="s">
        <v>11</v>
      </c>
      <c r="B7">
        <v>4.2</v>
      </c>
      <c r="C7">
        <v>3.72</v>
      </c>
      <c r="D7">
        <v>4</v>
      </c>
      <c r="E7">
        <v>3.7</v>
      </c>
      <c r="F7" s="2"/>
      <c r="G7" s="2"/>
    </row>
    <row r="8" spans="1:7" x14ac:dyDescent="0.25">
      <c r="A8" t="s">
        <v>19</v>
      </c>
      <c r="B8">
        <v>6.4</v>
      </c>
      <c r="C8">
        <v>5.2</v>
      </c>
      <c r="D8">
        <v>4.5</v>
      </c>
      <c r="E8">
        <v>4.2</v>
      </c>
      <c r="F8" s="2"/>
      <c r="G8" s="2"/>
    </row>
    <row r="9" spans="1:7" x14ac:dyDescent="0.25">
      <c r="B9" s="2"/>
      <c r="C9" s="2"/>
      <c r="D9" s="2"/>
      <c r="E9" s="2"/>
      <c r="F9" s="2"/>
      <c r="G9" s="2"/>
    </row>
    <row r="10" spans="1:7" x14ac:dyDescent="0.25">
      <c r="A10" s="1" t="s">
        <v>18</v>
      </c>
      <c r="B10" s="2"/>
      <c r="C10" s="2"/>
      <c r="D10" s="2"/>
      <c r="E10" s="2"/>
      <c r="F10" s="2"/>
      <c r="G10" s="2"/>
    </row>
    <row r="11" spans="1:7" x14ac:dyDescent="0.25">
      <c r="A11" t="s">
        <v>16</v>
      </c>
      <c r="B11" s="2">
        <v>49.163107348737412</v>
      </c>
      <c r="C11" s="2">
        <v>39.375817289046658</v>
      </c>
      <c r="D11" s="2">
        <v>32.005863639754139</v>
      </c>
      <c r="E11" s="2">
        <v>32.208764124639409</v>
      </c>
      <c r="F11" s="2"/>
      <c r="G11" s="2"/>
    </row>
    <row r="12" spans="1:7" x14ac:dyDescent="0.25">
      <c r="A12" t="s">
        <v>7</v>
      </c>
      <c r="B12" s="2">
        <v>53.13484850114552</v>
      </c>
      <c r="C12" s="2">
        <v>40.612860797466979</v>
      </c>
      <c r="D12" s="2">
        <v>40.623505696552428</v>
      </c>
      <c r="E12" s="2">
        <v>44.728471154729881</v>
      </c>
    </row>
    <row r="13" spans="1:7" x14ac:dyDescent="0.25">
      <c r="A13" t="s">
        <v>8</v>
      </c>
      <c r="B13" s="2">
        <v>43.797494685795634</v>
      </c>
      <c r="C13" s="2">
        <v>31.902241885970057</v>
      </c>
      <c r="D13" s="2">
        <v>28.341539951491932</v>
      </c>
      <c r="E13" s="2">
        <v>27.103882786372655</v>
      </c>
      <c r="F13" s="2"/>
      <c r="G13" s="2"/>
    </row>
    <row r="14" spans="1:7" x14ac:dyDescent="0.25">
      <c r="A14" t="s">
        <v>9</v>
      </c>
      <c r="B14" s="2">
        <v>52.158855008814847</v>
      </c>
      <c r="C14" s="2">
        <v>37.769221642716609</v>
      </c>
      <c r="D14" s="2">
        <v>30.868290364481364</v>
      </c>
      <c r="E14" s="2">
        <v>29.752524925710826</v>
      </c>
      <c r="F14" s="2"/>
      <c r="G14" s="2"/>
    </row>
    <row r="15" spans="1:7" x14ac:dyDescent="0.25">
      <c r="A15" t="s">
        <v>10</v>
      </c>
      <c r="B15" s="2">
        <v>45.275717642670266</v>
      </c>
      <c r="C15" s="2">
        <v>35.9768450073663</v>
      </c>
      <c r="D15" s="2">
        <v>26.880239354578816</v>
      </c>
      <c r="E15" s="2">
        <v>28.5</v>
      </c>
      <c r="F15" s="2"/>
      <c r="G15" s="2"/>
    </row>
    <row r="16" spans="1:7" x14ac:dyDescent="0.25">
      <c r="A16" t="s">
        <v>11</v>
      </c>
      <c r="B16" s="2">
        <v>48.762853682413443</v>
      </c>
      <c r="C16" s="2">
        <v>42.961170489128328</v>
      </c>
      <c r="D16" s="2">
        <v>38.468472623941807</v>
      </c>
      <c r="E16" s="2">
        <v>35.501580951824778</v>
      </c>
      <c r="F16" s="2"/>
      <c r="G16" s="2"/>
    </row>
    <row r="17" spans="1:22" x14ac:dyDescent="0.25">
      <c r="A17" t="s">
        <v>19</v>
      </c>
      <c r="B17" s="2">
        <v>105.00063504052098</v>
      </c>
      <c r="C17" s="2">
        <v>88.718066843175777</v>
      </c>
      <c r="D17" s="2">
        <v>72.647517217337821</v>
      </c>
      <c r="E17" s="2">
        <v>69.216495199191002</v>
      </c>
      <c r="F17" s="2"/>
      <c r="G17" s="2"/>
    </row>
    <row r="18" spans="1:22" x14ac:dyDescent="0.25">
      <c r="B18" s="2"/>
      <c r="C18" s="2"/>
      <c r="D18" s="2"/>
      <c r="E18" s="2"/>
      <c r="F18" s="2"/>
      <c r="G18" s="2"/>
    </row>
    <row r="19" spans="1:22" x14ac:dyDescent="0.25">
      <c r="F19" s="3"/>
      <c r="J19" s="3"/>
      <c r="N19" s="3"/>
      <c r="R19" s="3"/>
      <c r="V19" s="3"/>
    </row>
    <row r="20" spans="1:22" x14ac:dyDescent="0.25">
      <c r="B20" s="2"/>
      <c r="C20" s="2"/>
      <c r="D20" s="2"/>
      <c r="E20" s="2"/>
      <c r="F20" s="2"/>
      <c r="G20" s="2"/>
    </row>
    <row r="21" spans="1:22" x14ac:dyDescent="0.25">
      <c r="B21" s="2"/>
      <c r="C21" s="2"/>
      <c r="D21" s="2"/>
      <c r="E21" s="2"/>
      <c r="F21" s="2"/>
      <c r="G21" s="2"/>
    </row>
    <row r="22" spans="1:22" x14ac:dyDescent="0.25">
      <c r="F22" s="3"/>
      <c r="J22" s="3"/>
      <c r="N22" s="3"/>
      <c r="R22" s="3"/>
      <c r="V22" s="3"/>
    </row>
    <row r="23" spans="1:22" x14ac:dyDescent="0.25">
      <c r="B23" s="2"/>
      <c r="C23" s="2"/>
      <c r="D23" s="2"/>
      <c r="E23" s="2"/>
      <c r="F23" s="2"/>
      <c r="G23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25"/>
  <sheetViews>
    <sheetView topLeftCell="A19" workbookViewId="0">
      <selection activeCell="A35" sqref="A35"/>
    </sheetView>
  </sheetViews>
  <sheetFormatPr defaultColWidth="11" defaultRowHeight="15.75" x14ac:dyDescent="0.25"/>
  <cols>
    <col min="1" max="1" width="11.875" bestFit="1" customWidth="1"/>
  </cols>
  <sheetData>
    <row r="1" spans="1:5" x14ac:dyDescent="0.25">
      <c r="A1" s="1" t="s">
        <v>17</v>
      </c>
      <c r="B1" s="1">
        <v>1990</v>
      </c>
      <c r="C1" s="1">
        <v>2004</v>
      </c>
      <c r="D1" s="1">
        <v>2013</v>
      </c>
      <c r="E1" s="1">
        <v>2017</v>
      </c>
    </row>
    <row r="2" spans="1:5" x14ac:dyDescent="0.25">
      <c r="A2" t="s">
        <v>16</v>
      </c>
      <c r="B2">
        <v>4.8</v>
      </c>
      <c r="C2">
        <v>4.92</v>
      </c>
      <c r="D2">
        <v>3.5</v>
      </c>
      <c r="E2">
        <v>4.5999999999999996</v>
      </c>
    </row>
    <row r="3" spans="1:5" x14ac:dyDescent="0.25">
      <c r="A3" t="s">
        <v>7</v>
      </c>
      <c r="B3">
        <v>5</v>
      </c>
      <c r="C3">
        <v>4.6100000000000003</v>
      </c>
      <c r="D3">
        <v>3.5</v>
      </c>
      <c r="E3">
        <v>3.6</v>
      </c>
    </row>
    <row r="4" spans="1:5" x14ac:dyDescent="0.25">
      <c r="A4" t="s">
        <v>8</v>
      </c>
      <c r="B4">
        <v>5</v>
      </c>
      <c r="C4">
        <v>5.3</v>
      </c>
      <c r="D4">
        <v>3.9</v>
      </c>
      <c r="E4">
        <v>4.5999999999999996</v>
      </c>
    </row>
    <row r="5" spans="1:5" x14ac:dyDescent="0.25">
      <c r="A5" t="s">
        <v>9</v>
      </c>
      <c r="B5">
        <v>4.7</v>
      </c>
      <c r="C5">
        <v>5.0199999999999996</v>
      </c>
      <c r="D5">
        <v>3.3</v>
      </c>
      <c r="E5">
        <v>4.9000000000000004</v>
      </c>
    </row>
    <row r="6" spans="1:5" x14ac:dyDescent="0.25">
      <c r="A6" t="s">
        <v>10</v>
      </c>
      <c r="B6">
        <v>4.8</v>
      </c>
      <c r="C6">
        <v>4.88</v>
      </c>
      <c r="D6">
        <v>3.7</v>
      </c>
      <c r="E6">
        <v>4.5999999999999996</v>
      </c>
    </row>
    <row r="7" spans="1:5" x14ac:dyDescent="0.25">
      <c r="A7" t="s">
        <v>11</v>
      </c>
      <c r="B7">
        <v>4.5</v>
      </c>
      <c r="C7">
        <v>4.78</v>
      </c>
      <c r="D7">
        <v>3.4</v>
      </c>
      <c r="E7">
        <v>5.3</v>
      </c>
    </row>
    <row r="8" spans="1:5" x14ac:dyDescent="0.25">
      <c r="A8" t="s">
        <v>19</v>
      </c>
      <c r="B8">
        <v>8.1</v>
      </c>
      <c r="C8">
        <v>8</v>
      </c>
      <c r="D8">
        <v>9.1000000000000014</v>
      </c>
      <c r="E8">
        <v>9.4</v>
      </c>
    </row>
    <row r="10" spans="1:5" x14ac:dyDescent="0.25">
      <c r="A10" s="1" t="s">
        <v>18</v>
      </c>
    </row>
    <row r="11" spans="1:5" x14ac:dyDescent="0.25">
      <c r="A11" t="s">
        <v>16</v>
      </c>
      <c r="B11" s="2">
        <v>47.196583054787915</v>
      </c>
      <c r="C11" s="2">
        <v>40.785057065707271</v>
      </c>
      <c r="D11" s="2">
        <v>25.459209713440796</v>
      </c>
      <c r="E11" s="2">
        <v>32.924514438520291</v>
      </c>
    </row>
    <row r="12" spans="1:5" x14ac:dyDescent="0.25">
      <c r="A12" t="s">
        <v>7</v>
      </c>
      <c r="B12" s="2">
        <v>51.091200481870693</v>
      </c>
      <c r="C12" s="2">
        <v>36.425153361152297</v>
      </c>
      <c r="D12" s="2">
        <v>23.308568842284181</v>
      </c>
      <c r="E12" s="2">
        <v>23.679778846621701</v>
      </c>
    </row>
    <row r="13" spans="1:5" x14ac:dyDescent="0.25">
      <c r="A13" t="s">
        <v>8</v>
      </c>
      <c r="B13" s="2">
        <v>39.815904259814211</v>
      </c>
      <c r="C13" s="2">
        <v>37.741491516884217</v>
      </c>
      <c r="D13" s="2">
        <v>26.317144240671077</v>
      </c>
      <c r="E13" s="2">
        <v>30.409234345686393</v>
      </c>
    </row>
    <row r="14" spans="1:5" x14ac:dyDescent="0.25">
      <c r="A14" t="s">
        <v>9</v>
      </c>
      <c r="B14" s="2">
        <v>49.029323708285958</v>
      </c>
      <c r="C14" s="2">
        <v>41.579274703166092</v>
      </c>
      <c r="D14" s="2">
        <v>24.253656714949642</v>
      </c>
      <c r="E14" s="2">
        <v>35.557895642922695</v>
      </c>
    </row>
    <row r="15" spans="1:5" x14ac:dyDescent="0.25">
      <c r="A15" t="s">
        <v>10</v>
      </c>
      <c r="B15" s="2">
        <v>46.239030784003674</v>
      </c>
      <c r="C15" s="2">
        <v>42.001675510992229</v>
      </c>
      <c r="D15" s="2">
        <v>27.626912669983781</v>
      </c>
      <c r="E15" s="2">
        <v>33.6</v>
      </c>
    </row>
    <row r="16" spans="1:5" x14ac:dyDescent="0.25">
      <c r="A16" t="s">
        <v>11</v>
      </c>
      <c r="B16" s="2">
        <v>52.24591465972869</v>
      </c>
      <c r="C16" s="2">
        <v>55.202794338181015</v>
      </c>
      <c r="D16" s="2">
        <v>32.698201730350533</v>
      </c>
      <c r="E16" s="2">
        <v>50.853615958019262</v>
      </c>
    </row>
    <row r="17" spans="1:22" x14ac:dyDescent="0.25">
      <c r="A17" t="s">
        <v>19</v>
      </c>
      <c r="B17" s="2">
        <v>132.89142872315935</v>
      </c>
      <c r="C17" s="2">
        <v>136.48933360488579</v>
      </c>
      <c r="D17" s="2">
        <v>146.90942370617205</v>
      </c>
      <c r="E17" s="2">
        <v>154.91310830295129</v>
      </c>
    </row>
    <row r="19" spans="1:22" x14ac:dyDescent="0.25">
      <c r="F19" s="3"/>
      <c r="J19" s="3"/>
      <c r="N19" s="3"/>
      <c r="R19" s="3"/>
      <c r="V19" s="3"/>
    </row>
    <row r="25" spans="1:22" x14ac:dyDescent="0.25">
      <c r="F25" s="3"/>
      <c r="J25" s="3"/>
      <c r="N25" s="3"/>
      <c r="R25" s="3"/>
      <c r="V25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55"/>
  <sheetViews>
    <sheetView tabSelected="1" topLeftCell="A24" workbookViewId="0">
      <selection activeCell="F40" sqref="F40:F47"/>
    </sheetView>
  </sheetViews>
  <sheetFormatPr defaultColWidth="11" defaultRowHeight="15.75" x14ac:dyDescent="0.25"/>
  <cols>
    <col min="1" max="1" width="11.875" bestFit="1" customWidth="1"/>
  </cols>
  <sheetData>
    <row r="1" spans="1:5" x14ac:dyDescent="0.25">
      <c r="A1" s="1" t="s">
        <v>17</v>
      </c>
      <c r="B1" s="1">
        <v>1990</v>
      </c>
      <c r="C1" s="1">
        <v>2004</v>
      </c>
      <c r="D1" s="1">
        <v>2013</v>
      </c>
      <c r="E1" s="1">
        <v>2017</v>
      </c>
    </row>
    <row r="2" spans="1:5" x14ac:dyDescent="0.25">
      <c r="A2" t="s">
        <v>16</v>
      </c>
      <c r="B2">
        <v>12.7</v>
      </c>
      <c r="C2">
        <v>17.7</v>
      </c>
      <c r="D2">
        <v>18</v>
      </c>
      <c r="E2">
        <v>20.7</v>
      </c>
    </row>
    <row r="3" spans="1:5" x14ac:dyDescent="0.25">
      <c r="A3" t="s">
        <v>7</v>
      </c>
      <c r="B3">
        <v>13.1</v>
      </c>
      <c r="C3">
        <v>15.74</v>
      </c>
      <c r="D3">
        <v>16</v>
      </c>
      <c r="E3">
        <v>19</v>
      </c>
    </row>
    <row r="4" spans="1:5" x14ac:dyDescent="0.25">
      <c r="A4" t="s">
        <v>8</v>
      </c>
      <c r="B4">
        <v>13.6</v>
      </c>
      <c r="C4">
        <v>20.329999999999998</v>
      </c>
      <c r="D4">
        <v>19</v>
      </c>
      <c r="E4">
        <v>26.4</v>
      </c>
    </row>
    <row r="5" spans="1:5" x14ac:dyDescent="0.25">
      <c r="A5" t="s">
        <v>9</v>
      </c>
      <c r="B5">
        <v>12.9</v>
      </c>
      <c r="C5">
        <v>19.149999999999999</v>
      </c>
      <c r="D5">
        <v>18.600000000000001</v>
      </c>
      <c r="E5">
        <v>20.7</v>
      </c>
    </row>
    <row r="6" spans="1:5" x14ac:dyDescent="0.25">
      <c r="A6" t="s">
        <v>10</v>
      </c>
      <c r="B6">
        <v>12.2</v>
      </c>
      <c r="C6">
        <v>16.940000000000001</v>
      </c>
      <c r="D6">
        <v>18.600000000000001</v>
      </c>
      <c r="E6">
        <v>21.7</v>
      </c>
    </row>
    <row r="7" spans="1:5" x14ac:dyDescent="0.25">
      <c r="A7" t="s">
        <v>11</v>
      </c>
      <c r="B7">
        <v>10.7</v>
      </c>
      <c r="C7">
        <v>14.74</v>
      </c>
      <c r="D7">
        <v>15.3</v>
      </c>
      <c r="E7">
        <v>16.899999999999999</v>
      </c>
    </row>
    <row r="8" spans="1:5" x14ac:dyDescent="0.25">
      <c r="A8" t="s">
        <v>22</v>
      </c>
      <c r="B8">
        <v>9.9</v>
      </c>
      <c r="C8">
        <v>11.8</v>
      </c>
      <c r="D8">
        <v>14.5</v>
      </c>
      <c r="E8">
        <v>15.2</v>
      </c>
    </row>
    <row r="9" spans="1:5" x14ac:dyDescent="0.25">
      <c r="B9" s="6">
        <f>+(B4-B7)/B4</f>
        <v>0.21323529411764708</v>
      </c>
      <c r="C9" s="6">
        <f>+(C4-C7)/C4</f>
        <v>0.27496310870634522</v>
      </c>
      <c r="D9" s="6">
        <f>+(D4-D7)/D4</f>
        <v>0.19473684210526312</v>
      </c>
      <c r="E9" s="6">
        <f>+(E4-E7)/E4</f>
        <v>0.35984848484848486</v>
      </c>
    </row>
    <row r="10" spans="1:5" x14ac:dyDescent="0.25">
      <c r="A10" s="1" t="s">
        <v>18</v>
      </c>
    </row>
    <row r="11" spans="1:5" x14ac:dyDescent="0.25">
      <c r="A11" t="s">
        <v>16</v>
      </c>
      <c r="B11" s="2">
        <v>124.87429266579302</v>
      </c>
      <c r="C11" s="2">
        <v>146.72672968760543</v>
      </c>
      <c r="D11" s="2">
        <v>130.93307852626694</v>
      </c>
      <c r="E11" s="2">
        <v>148.16031497334129</v>
      </c>
    </row>
    <row r="12" spans="1:5" x14ac:dyDescent="0.25">
      <c r="A12" t="s">
        <v>7</v>
      </c>
      <c r="B12" s="2">
        <v>133.85894526250121</v>
      </c>
      <c r="C12" s="2">
        <v>124.36700952376077</v>
      </c>
      <c r="D12" s="2">
        <v>106.55345756472768</v>
      </c>
      <c r="E12" s="2">
        <v>124.9766105793923</v>
      </c>
    </row>
    <row r="13" spans="1:5" x14ac:dyDescent="0.25">
      <c r="A13" t="s">
        <v>8</v>
      </c>
      <c r="B13" s="2">
        <v>108.29925958669467</v>
      </c>
      <c r="C13" s="2">
        <v>144.77066462985962</v>
      </c>
      <c r="D13" s="2">
        <v>128.21172835198729</v>
      </c>
      <c r="E13" s="2">
        <v>174.52256233176541</v>
      </c>
    </row>
    <row r="14" spans="1:5" x14ac:dyDescent="0.25">
      <c r="A14" t="s">
        <v>9</v>
      </c>
      <c r="B14" s="2">
        <v>134.5698459227423</v>
      </c>
      <c r="C14" s="2">
        <v>158.61416545132084</v>
      </c>
      <c r="D14" s="2">
        <v>136.70242875698892</v>
      </c>
      <c r="E14" s="2">
        <v>150.2139673078571</v>
      </c>
    </row>
    <row r="15" spans="1:5" x14ac:dyDescent="0.25">
      <c r="A15" t="s">
        <v>10</v>
      </c>
      <c r="B15" s="2">
        <v>117.52420324267599</v>
      </c>
      <c r="C15" s="2">
        <v>145.80089818774766</v>
      </c>
      <c r="D15" s="2">
        <v>138.88123666532385</v>
      </c>
      <c r="E15" s="2">
        <v>158.4</v>
      </c>
    </row>
    <row r="16" spans="1:5" x14ac:dyDescent="0.25">
      <c r="A16" t="s">
        <v>11</v>
      </c>
      <c r="B16" s="2">
        <v>124.22917485757711</v>
      </c>
      <c r="C16" s="2">
        <v>170.22786371229878</v>
      </c>
      <c r="D16" s="2">
        <v>147.14190778657741</v>
      </c>
      <c r="E16" s="2">
        <v>162.15586975292931</v>
      </c>
    </row>
    <row r="17" spans="1:22" x14ac:dyDescent="0.25">
      <c r="A17" t="s">
        <v>22</v>
      </c>
      <c r="B17" s="2">
        <v>162.42285732830587</v>
      </c>
      <c r="C17" s="2">
        <v>201.32176706720657</v>
      </c>
      <c r="D17" s="2">
        <v>234.08644436697742</v>
      </c>
      <c r="E17" s="2">
        <v>250.49779214945315</v>
      </c>
    </row>
    <row r="19" spans="1:22" x14ac:dyDescent="0.25">
      <c r="A19" t="s">
        <v>23</v>
      </c>
      <c r="B19" s="2"/>
      <c r="C19" s="2"/>
      <c r="D19" s="2"/>
      <c r="E19" s="2"/>
      <c r="F19" s="3"/>
      <c r="J19" s="3"/>
      <c r="N19" s="3"/>
      <c r="R19" s="3"/>
      <c r="V19" s="3"/>
    </row>
    <row r="20" spans="1:22" x14ac:dyDescent="0.25">
      <c r="A20" t="s">
        <v>16</v>
      </c>
      <c r="B20" s="2">
        <v>56.761042120815006</v>
      </c>
      <c r="C20" s="2">
        <v>67.948921625539654</v>
      </c>
      <c r="D20" s="2">
        <v>59.515035693757696</v>
      </c>
      <c r="E20" s="2">
        <v>67.264656839425427</v>
      </c>
    </row>
    <row r="21" spans="1:22" x14ac:dyDescent="0.25">
      <c r="A21" t="s">
        <v>7</v>
      </c>
      <c r="B21" s="2">
        <v>60.844975119318725</v>
      </c>
      <c r="C21" s="2">
        <v>56.590115377278792</v>
      </c>
      <c r="D21" s="2">
        <v>48.433389802148945</v>
      </c>
      <c r="E21" s="2">
        <v>56.582999112548997</v>
      </c>
    </row>
    <row r="22" spans="1:22" x14ac:dyDescent="0.25">
      <c r="A22" t="s">
        <v>8</v>
      </c>
      <c r="B22" s="2">
        <v>49.226936175770305</v>
      </c>
      <c r="C22" s="2">
        <v>69.522449499683617</v>
      </c>
      <c r="D22" s="2">
        <v>58.278058341812397</v>
      </c>
      <c r="E22" s="2">
        <v>78.930824655373982</v>
      </c>
    </row>
    <row r="23" spans="1:22" x14ac:dyDescent="0.25">
      <c r="A23" t="s">
        <v>9</v>
      </c>
      <c r="B23" s="2">
        <v>61.168111783064681</v>
      </c>
      <c r="C23" s="2">
        <v>74.075112484524297</v>
      </c>
      <c r="D23" s="2">
        <v>62.13746761681314</v>
      </c>
      <c r="E23" s="2">
        <v>69.201474021519601</v>
      </c>
    </row>
    <row r="24" spans="1:22" x14ac:dyDescent="0.25">
      <c r="A24" t="s">
        <v>10</v>
      </c>
      <c r="B24" s="2">
        <v>53.420092383034536</v>
      </c>
      <c r="C24" s="2">
        <v>67.067690558265284</v>
      </c>
      <c r="D24" s="2">
        <v>63.127834847874475</v>
      </c>
      <c r="E24" s="2">
        <v>71.451495933496574</v>
      </c>
    </row>
    <row r="25" spans="1:22" x14ac:dyDescent="0.25">
      <c r="A25" t="s">
        <v>11</v>
      </c>
      <c r="B25" s="2">
        <v>56.467806753444137</v>
      </c>
      <c r="C25" s="2">
        <v>76.052347651916392</v>
      </c>
      <c r="D25" s="2">
        <v>66.882685357535181</v>
      </c>
      <c r="E25" s="2">
        <v>71.98463719829094</v>
      </c>
    </row>
    <row r="26" spans="1:22" x14ac:dyDescent="0.25">
      <c r="A26" t="s">
        <v>22</v>
      </c>
      <c r="B26" s="2">
        <f t="shared" ref="B26:E26" si="0">+B17/2.2</f>
        <v>73.82857151286629</v>
      </c>
      <c r="C26" s="2">
        <f t="shared" si="0"/>
        <v>91.509894121457521</v>
      </c>
      <c r="D26" s="2">
        <f t="shared" si="0"/>
        <v>106.40292925771701</v>
      </c>
      <c r="E26" s="2">
        <f t="shared" si="0"/>
        <v>113.86263279520597</v>
      </c>
    </row>
    <row r="27" spans="1:22" x14ac:dyDescent="0.25">
      <c r="B27" s="6">
        <f>+(B23-B22)/B23</f>
        <v>0.19521896719068696</v>
      </c>
      <c r="C27" s="6">
        <f>+(C25-C21)/C25</f>
        <v>0.25590573960601709</v>
      </c>
      <c r="D27" s="6">
        <f>+(D25-D21)/D25</f>
        <v>0.27584561619740183</v>
      </c>
      <c r="E27" s="6">
        <f>+(E22-E21)/E22</f>
        <v>0.28313178837798242</v>
      </c>
      <c r="F27" s="3"/>
      <c r="J27" s="3"/>
      <c r="N27" s="3"/>
      <c r="R27" s="3"/>
      <c r="V27" s="3"/>
    </row>
    <row r="29" spans="1:22" x14ac:dyDescent="0.25">
      <c r="A29" t="s">
        <v>24</v>
      </c>
      <c r="E29" t="s">
        <v>26</v>
      </c>
      <c r="F29" t="s">
        <v>27</v>
      </c>
    </row>
    <row r="30" spans="1:22" x14ac:dyDescent="0.25">
      <c r="A30" t="s">
        <v>16</v>
      </c>
      <c r="E30" s="6">
        <f>((E2-B2)/B2)</f>
        <v>0.62992125984251968</v>
      </c>
      <c r="F30" s="6">
        <f>((E2-C2)/C2)</f>
        <v>0.16949152542372883</v>
      </c>
    </row>
    <row r="31" spans="1:22" x14ac:dyDescent="0.25">
      <c r="A31" t="s">
        <v>7</v>
      </c>
      <c r="E31" s="6">
        <f t="shared" ref="E31:E36" si="1">((E3-B3)/B3)</f>
        <v>0.45038167938931301</v>
      </c>
      <c r="F31" s="6">
        <f t="shared" ref="F31:F36" si="2">((E3-C3)/C3)</f>
        <v>0.20711562897077507</v>
      </c>
    </row>
    <row r="32" spans="1:22" x14ac:dyDescent="0.25">
      <c r="A32" t="s">
        <v>8</v>
      </c>
      <c r="E32" s="6">
        <f t="shared" si="1"/>
        <v>0.94117647058823528</v>
      </c>
      <c r="F32" s="6">
        <f t="shared" si="2"/>
        <v>0.29857353664535174</v>
      </c>
    </row>
    <row r="33" spans="1:6" x14ac:dyDescent="0.25">
      <c r="A33" t="s">
        <v>9</v>
      </c>
      <c r="E33" s="6">
        <f t="shared" si="1"/>
        <v>0.60465116279069753</v>
      </c>
      <c r="F33" s="6">
        <f t="shared" si="2"/>
        <v>8.0939947780678895E-2</v>
      </c>
    </row>
    <row r="34" spans="1:6" x14ac:dyDescent="0.25">
      <c r="A34" t="s">
        <v>10</v>
      </c>
      <c r="E34" s="6">
        <f t="shared" si="1"/>
        <v>0.77868852459016402</v>
      </c>
      <c r="F34" s="6">
        <f t="shared" si="2"/>
        <v>0.28099173553718992</v>
      </c>
    </row>
    <row r="35" spans="1:6" x14ac:dyDescent="0.25">
      <c r="A35" t="s">
        <v>11</v>
      </c>
      <c r="E35" s="6">
        <f t="shared" si="1"/>
        <v>0.57943925233644855</v>
      </c>
      <c r="F35" s="6">
        <f t="shared" si="2"/>
        <v>0.14654002713704195</v>
      </c>
    </row>
    <row r="36" spans="1:6" x14ac:dyDescent="0.25">
      <c r="A36" t="s">
        <v>22</v>
      </c>
      <c r="E36" s="6">
        <f t="shared" si="1"/>
        <v>0.53535353535353525</v>
      </c>
      <c r="F36" s="6">
        <f t="shared" si="2"/>
        <v>0.28813559322033883</v>
      </c>
    </row>
    <row r="39" spans="1:6" x14ac:dyDescent="0.25">
      <c r="A39" t="s">
        <v>24</v>
      </c>
    </row>
    <row r="40" spans="1:6" x14ac:dyDescent="0.25">
      <c r="A40" t="s">
        <v>16</v>
      </c>
      <c r="E40" s="6">
        <f>((E20-B20)/B20)</f>
        <v>0.1850497158993952</v>
      </c>
      <c r="F40" s="6">
        <f>((E20-C20)/C20)</f>
        <v>-1.0070281760837177E-2</v>
      </c>
    </row>
    <row r="41" spans="1:6" x14ac:dyDescent="0.25">
      <c r="A41" t="s">
        <v>7</v>
      </c>
      <c r="E41" s="6">
        <f t="shared" ref="E41:E46" si="3">((E21-B21)/B21)</f>
        <v>-7.0046474641691822E-2</v>
      </c>
      <c r="F41" s="6">
        <f t="shared" ref="F41:F46" si="4">((E21-C21)/C21)</f>
        <v>-1.2575101998559511E-4</v>
      </c>
    </row>
    <row r="42" spans="1:6" x14ac:dyDescent="0.25">
      <c r="A42" t="s">
        <v>8</v>
      </c>
      <c r="E42" s="6">
        <f t="shared" si="3"/>
        <v>0.6034072153818919</v>
      </c>
      <c r="F42" s="6">
        <f t="shared" si="4"/>
        <v>0.13532859131686925</v>
      </c>
    </row>
    <row r="43" spans="1:6" x14ac:dyDescent="0.25">
      <c r="A43" t="s">
        <v>9</v>
      </c>
      <c r="E43" s="6">
        <f t="shared" si="3"/>
        <v>0.131332519580555</v>
      </c>
      <c r="F43" s="6">
        <f t="shared" si="4"/>
        <v>-6.5793196925929637E-2</v>
      </c>
    </row>
    <row r="44" spans="1:6" x14ac:dyDescent="0.25">
      <c r="A44" t="s">
        <v>10</v>
      </c>
      <c r="E44" s="6">
        <f t="shared" si="3"/>
        <v>0.33753972982997976</v>
      </c>
      <c r="F44" s="6">
        <f t="shared" si="4"/>
        <v>6.536389338503977E-2</v>
      </c>
    </row>
    <row r="45" spans="1:6" x14ac:dyDescent="0.25">
      <c r="A45" t="s">
        <v>11</v>
      </c>
      <c r="E45" s="6">
        <f t="shared" si="3"/>
        <v>0.27479074072414522</v>
      </c>
      <c r="F45" s="6">
        <f t="shared" si="4"/>
        <v>-5.3485665850092297E-2</v>
      </c>
    </row>
    <row r="46" spans="1:6" x14ac:dyDescent="0.25">
      <c r="A46" t="s">
        <v>22</v>
      </c>
      <c r="E46" s="6">
        <f t="shared" si="3"/>
        <v>0.54225702139398491</v>
      </c>
      <c r="F46" s="6">
        <f t="shared" si="4"/>
        <v>0.24426581287571514</v>
      </c>
    </row>
    <row r="48" spans="1:6" x14ac:dyDescent="0.25">
      <c r="A48" t="s">
        <v>25</v>
      </c>
    </row>
    <row r="49" spans="1:5" x14ac:dyDescent="0.25">
      <c r="A49" t="s">
        <v>16</v>
      </c>
      <c r="E49" s="6">
        <f>((E20-C20)/B20)</f>
        <v>-1.2055183635596043E-2</v>
      </c>
    </row>
    <row r="50" spans="1:5" x14ac:dyDescent="0.25">
      <c r="A50" t="s">
        <v>7</v>
      </c>
      <c r="E50" s="6">
        <f t="shared" ref="E50:E55" si="5">((E21-C21)/B21)</f>
        <v>-1.169573118542677E-4</v>
      </c>
    </row>
    <row r="51" spans="1:5" x14ac:dyDescent="0.25">
      <c r="A51" t="s">
        <v>8</v>
      </c>
      <c r="E51" s="6">
        <f t="shared" si="5"/>
        <v>0.19112250094331901</v>
      </c>
    </row>
    <row r="52" spans="1:5" x14ac:dyDescent="0.25">
      <c r="A52" t="s">
        <v>9</v>
      </c>
      <c r="E52" s="6">
        <f t="shared" si="5"/>
        <v>-7.967613060035697E-2</v>
      </c>
    </row>
    <row r="53" spans="1:5" x14ac:dyDescent="0.25">
      <c r="A53" t="s">
        <v>10</v>
      </c>
      <c r="E53" s="6">
        <f t="shared" si="5"/>
        <v>8.2062856495986228E-2</v>
      </c>
    </row>
    <row r="54" spans="1:5" x14ac:dyDescent="0.25">
      <c r="A54" t="s">
        <v>11</v>
      </c>
      <c r="E54" s="6">
        <f t="shared" si="5"/>
        <v>-7.2035920774935189E-2</v>
      </c>
    </row>
    <row r="55" spans="1:5" x14ac:dyDescent="0.25">
      <c r="A55" t="s">
        <v>22</v>
      </c>
      <c r="E55" s="6">
        <f t="shared" si="5"/>
        <v>0.30276542286685015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21"/>
  <sheetViews>
    <sheetView workbookViewId="0">
      <selection activeCell="I17" sqref="I17"/>
    </sheetView>
  </sheetViews>
  <sheetFormatPr defaultColWidth="11" defaultRowHeight="15.75" x14ac:dyDescent="0.25"/>
  <cols>
    <col min="1" max="1" width="11.875" bestFit="1" customWidth="1"/>
  </cols>
  <sheetData>
    <row r="1" spans="1:5" x14ac:dyDescent="0.25">
      <c r="A1" s="1" t="s">
        <v>17</v>
      </c>
      <c r="B1" s="1">
        <v>1990</v>
      </c>
      <c r="C1" s="1">
        <v>2004</v>
      </c>
      <c r="D1" s="1">
        <v>2013</v>
      </c>
      <c r="E1" s="1">
        <v>2017</v>
      </c>
    </row>
    <row r="2" spans="1:5" x14ac:dyDescent="0.25">
      <c r="A2" t="s">
        <v>16</v>
      </c>
      <c r="B2">
        <v>4.0999999999999996</v>
      </c>
      <c r="C2">
        <f>3.92+0.77+0.16</f>
        <v>4.8499999999999996</v>
      </c>
      <c r="D2">
        <v>6.1</v>
      </c>
      <c r="E2">
        <v>5.5</v>
      </c>
    </row>
    <row r="3" spans="1:5" x14ac:dyDescent="0.25">
      <c r="A3" t="s">
        <v>7</v>
      </c>
      <c r="B3">
        <f>1.6+0.3</f>
        <v>1.9000000000000001</v>
      </c>
      <c r="C3">
        <f>1.05+0.33+0.03</f>
        <v>1.4100000000000001</v>
      </c>
      <c r="D3">
        <v>2</v>
      </c>
      <c r="E3">
        <v>1</v>
      </c>
    </row>
    <row r="4" spans="1:5" x14ac:dyDescent="0.25">
      <c r="A4" t="s">
        <v>8</v>
      </c>
      <c r="B4">
        <v>2.5</v>
      </c>
      <c r="C4">
        <f>2.29+0.48+0.11</f>
        <v>2.88</v>
      </c>
      <c r="D4">
        <v>3.5</v>
      </c>
      <c r="E4">
        <v>3.5</v>
      </c>
    </row>
    <row r="5" spans="1:5" x14ac:dyDescent="0.25">
      <c r="A5" t="s">
        <v>9</v>
      </c>
      <c r="B5">
        <v>3.1</v>
      </c>
      <c r="C5">
        <f>2.76+0.6+0.13</f>
        <v>3.4899999999999998</v>
      </c>
      <c r="D5">
        <v>4.9000000000000004</v>
      </c>
      <c r="E5">
        <v>4.5</v>
      </c>
    </row>
    <row r="6" spans="1:5" x14ac:dyDescent="0.25">
      <c r="A6" t="s">
        <v>10</v>
      </c>
      <c r="B6">
        <v>6.4</v>
      </c>
      <c r="C6">
        <f>4.84+1.13+0.25</f>
        <v>6.22</v>
      </c>
      <c r="D6">
        <v>9.4</v>
      </c>
      <c r="E6">
        <v>8.8000000000000007</v>
      </c>
    </row>
    <row r="7" spans="1:5" x14ac:dyDescent="0.25">
      <c r="A7" t="s">
        <v>11</v>
      </c>
      <c r="B7">
        <v>7.5</v>
      </c>
      <c r="C7">
        <f>7.19+1.76+0.33</f>
        <v>9.2800000000000011</v>
      </c>
      <c r="D7">
        <v>13.6</v>
      </c>
      <c r="E7">
        <v>12.7</v>
      </c>
    </row>
    <row r="8" spans="1:5" x14ac:dyDescent="0.25">
      <c r="A8" t="s">
        <v>19</v>
      </c>
      <c r="B8">
        <v>17.100000000000001</v>
      </c>
      <c r="C8">
        <v>12.7</v>
      </c>
      <c r="D8">
        <v>13.4</v>
      </c>
      <c r="E8">
        <v>13.1</v>
      </c>
    </row>
    <row r="10" spans="1:5" x14ac:dyDescent="0.25">
      <c r="A10" s="1" t="s">
        <v>18</v>
      </c>
    </row>
    <row r="11" spans="1:5" x14ac:dyDescent="0.25">
      <c r="A11" t="s">
        <v>16</v>
      </c>
      <c r="B11" s="2">
        <v>40.313748025964671</v>
      </c>
      <c r="C11" s="2">
        <v>40.204781863552888</v>
      </c>
      <c r="D11" s="2">
        <v>44.371765500568237</v>
      </c>
      <c r="E11" s="2">
        <v>39.366267263448172</v>
      </c>
    </row>
    <row r="12" spans="1:5" x14ac:dyDescent="0.25">
      <c r="A12" t="s">
        <v>7</v>
      </c>
      <c r="B12" s="2">
        <v>19.414656183110864</v>
      </c>
      <c r="C12" s="2">
        <v>11.140882047554173</v>
      </c>
      <c r="D12" s="2">
        <v>13.31918219559096</v>
      </c>
      <c r="E12" s="2">
        <v>6.5777163462838049</v>
      </c>
    </row>
    <row r="13" spans="1:5" x14ac:dyDescent="0.25">
      <c r="A13" t="s">
        <v>8</v>
      </c>
      <c r="B13" s="2">
        <v>19.907952129907105</v>
      </c>
      <c r="C13" s="2">
        <v>20.508584069552178</v>
      </c>
      <c r="D13" s="2">
        <v>23.61794995957661</v>
      </c>
      <c r="E13" s="2">
        <v>23.137460915196172</v>
      </c>
    </row>
    <row r="14" spans="1:5" x14ac:dyDescent="0.25">
      <c r="A14" t="s">
        <v>9</v>
      </c>
      <c r="B14" s="2">
        <v>32.338490105465205</v>
      </c>
      <c r="C14" s="2">
        <v>28.906706915149336</v>
      </c>
      <c r="D14" s="2">
        <v>36.013005425228258</v>
      </c>
      <c r="E14" s="2">
        <v>32.655210284316766</v>
      </c>
    </row>
    <row r="15" spans="1:5" x14ac:dyDescent="0.25">
      <c r="A15" t="s">
        <v>10</v>
      </c>
      <c r="B15" s="2">
        <v>61.65204104533823</v>
      </c>
      <c r="C15" s="2">
        <v>53.534922475076165</v>
      </c>
      <c r="D15" s="2">
        <v>70.187291648066903</v>
      </c>
      <c r="E15" s="2">
        <v>64.247661349064828</v>
      </c>
    </row>
    <row r="16" spans="1:5" x14ac:dyDescent="0.25">
      <c r="A16" t="s">
        <v>11</v>
      </c>
      <c r="B16" s="2">
        <v>87.076524432881158</v>
      </c>
      <c r="C16" s="2">
        <v>107.17195218793303</v>
      </c>
      <c r="D16" s="2">
        <v>130.79280692140213</v>
      </c>
      <c r="E16" s="2">
        <v>121.8567778616688</v>
      </c>
    </row>
    <row r="17" spans="1:26" x14ac:dyDescent="0.25">
      <c r="A17" t="s">
        <v>19</v>
      </c>
      <c r="B17" s="2">
        <v>280.54857174889196</v>
      </c>
      <c r="C17" s="2">
        <v>216.67681709775621</v>
      </c>
      <c r="D17" s="2">
        <v>216.32816238051709</v>
      </c>
      <c r="E17" s="2">
        <v>215.88954454985765</v>
      </c>
    </row>
    <row r="21" spans="1:26" x14ac:dyDescent="0.25">
      <c r="F21" s="3"/>
      <c r="J21" s="3"/>
      <c r="N21" s="3"/>
      <c r="R21" s="3"/>
      <c r="V21" s="3"/>
      <c r="Z21" s="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20"/>
  <sheetViews>
    <sheetView workbookViewId="0">
      <selection activeCell="B17" sqref="B17:E17"/>
    </sheetView>
  </sheetViews>
  <sheetFormatPr defaultColWidth="11" defaultRowHeight="15.75" x14ac:dyDescent="0.25"/>
  <cols>
    <col min="1" max="1" width="11.875" bestFit="1" customWidth="1"/>
  </cols>
  <sheetData>
    <row r="1" spans="1:5" x14ac:dyDescent="0.25">
      <c r="A1" s="1" t="s">
        <v>17</v>
      </c>
      <c r="B1" s="1">
        <v>1990</v>
      </c>
      <c r="C1" s="1">
        <v>2004</v>
      </c>
      <c r="D1" s="1">
        <v>2013</v>
      </c>
      <c r="E1" s="1">
        <v>2017</v>
      </c>
    </row>
    <row r="2" spans="1:5" x14ac:dyDescent="0.25">
      <c r="A2" t="s">
        <v>16</v>
      </c>
      <c r="B2">
        <v>33.200000000000003</v>
      </c>
      <c r="C2" s="2">
        <v>23.27</v>
      </c>
      <c r="D2">
        <v>27</v>
      </c>
      <c r="E2">
        <v>23.2</v>
      </c>
    </row>
    <row r="3" spans="1:5" x14ac:dyDescent="0.25">
      <c r="A3" t="s">
        <v>7</v>
      </c>
      <c r="B3">
        <v>30.9</v>
      </c>
      <c r="C3" s="2">
        <v>20.58</v>
      </c>
      <c r="D3">
        <v>20.7</v>
      </c>
      <c r="E3">
        <v>20.2</v>
      </c>
    </row>
    <row r="4" spans="1:5" x14ac:dyDescent="0.25">
      <c r="A4" t="s">
        <v>8</v>
      </c>
      <c r="B4">
        <v>32.9</v>
      </c>
      <c r="C4" s="2">
        <v>25.87</v>
      </c>
      <c r="D4">
        <v>30.7</v>
      </c>
      <c r="E4">
        <v>22</v>
      </c>
    </row>
    <row r="5" spans="1:5" x14ac:dyDescent="0.25">
      <c r="A5" t="s">
        <v>9</v>
      </c>
      <c r="B5">
        <v>36.299999999999997</v>
      </c>
      <c r="C5" s="2">
        <v>26.06</v>
      </c>
      <c r="D5">
        <v>29.1</v>
      </c>
      <c r="E5">
        <v>24.4</v>
      </c>
    </row>
    <row r="6" spans="1:5" x14ac:dyDescent="0.25">
      <c r="A6" t="s">
        <v>10</v>
      </c>
      <c r="B6">
        <v>30.8</v>
      </c>
      <c r="C6" s="2">
        <v>25.19</v>
      </c>
      <c r="D6">
        <v>27.4</v>
      </c>
      <c r="E6">
        <v>22.5</v>
      </c>
    </row>
    <row r="7" spans="1:5" x14ac:dyDescent="0.25">
      <c r="A7" t="s">
        <v>11</v>
      </c>
      <c r="B7">
        <v>37.299999999999997</v>
      </c>
      <c r="C7" s="2">
        <v>25.33</v>
      </c>
      <c r="D7">
        <v>24</v>
      </c>
      <c r="E7">
        <v>21.4</v>
      </c>
    </row>
    <row r="8" spans="1:5" x14ac:dyDescent="0.25">
      <c r="A8" t="s">
        <v>19</v>
      </c>
      <c r="B8">
        <v>14.599999999999994</v>
      </c>
      <c r="C8">
        <v>15.899999999999991</v>
      </c>
      <c r="D8">
        <v>18.799999999999983</v>
      </c>
      <c r="E8">
        <v>19.900000000000006</v>
      </c>
    </row>
    <row r="10" spans="1:5" x14ac:dyDescent="0.25">
      <c r="A10" s="1" t="s">
        <v>18</v>
      </c>
    </row>
    <row r="11" spans="1:5" x14ac:dyDescent="0.25">
      <c r="A11" t="s">
        <v>16</v>
      </c>
      <c r="B11" s="2">
        <v>326.44303279561638</v>
      </c>
      <c r="C11" s="2">
        <v>192.90005648760328</v>
      </c>
      <c r="D11" s="2">
        <v>196.39961778940039</v>
      </c>
      <c r="E11" s="2">
        <v>166.05407282036319</v>
      </c>
    </row>
    <row r="12" spans="1:5" x14ac:dyDescent="0.25">
      <c r="A12" t="s">
        <v>7</v>
      </c>
      <c r="B12" s="2">
        <v>315.74361897796086</v>
      </c>
      <c r="C12" s="2">
        <v>162.60946988557791</v>
      </c>
      <c r="D12" s="2">
        <v>137.85353572436642</v>
      </c>
      <c r="E12" s="2">
        <v>132.86987019493284</v>
      </c>
    </row>
    <row r="13" spans="1:5" x14ac:dyDescent="0.25">
      <c r="A13" t="s">
        <v>8</v>
      </c>
      <c r="B13" s="2">
        <v>261.98865002957746</v>
      </c>
      <c r="C13" s="2">
        <v>184.22120481920655</v>
      </c>
      <c r="D13" s="2">
        <v>207.16316107400053</v>
      </c>
      <c r="E13" s="2">
        <v>145.4354686098045</v>
      </c>
    </row>
    <row r="14" spans="1:5" x14ac:dyDescent="0.25">
      <c r="A14" t="s">
        <v>9</v>
      </c>
      <c r="B14" s="2">
        <v>378.67328736399577</v>
      </c>
      <c r="C14" s="2">
        <v>215.84778859850763</v>
      </c>
      <c r="D14" s="2">
        <v>213.87315466819234</v>
      </c>
      <c r="E14" s="2">
        <v>177.06380687496201</v>
      </c>
    </row>
    <row r="15" spans="1:5" x14ac:dyDescent="0.25">
      <c r="A15" t="s">
        <v>10</v>
      </c>
      <c r="B15" s="2">
        <v>296.70044753069021</v>
      </c>
      <c r="C15" s="2">
        <v>216.80782912333902</v>
      </c>
      <c r="D15" s="2">
        <v>204.58848842096091</v>
      </c>
      <c r="E15" s="2">
        <v>164.26958867658618</v>
      </c>
    </row>
    <row r="16" spans="1:5" x14ac:dyDescent="0.25">
      <c r="A16" t="s">
        <v>11</v>
      </c>
      <c r="B16" s="2">
        <v>433.06058151286226</v>
      </c>
      <c r="C16" s="2">
        <v>292.5286151853818</v>
      </c>
      <c r="D16" s="2">
        <v>230.81083574365084</v>
      </c>
      <c r="E16" s="2">
        <v>205.33346820785135</v>
      </c>
    </row>
    <row r="17" spans="1:26" x14ac:dyDescent="0.25">
      <c r="A17" t="s">
        <v>19</v>
      </c>
      <c r="B17" s="2">
        <v>239.53269868618838</v>
      </c>
      <c r="C17" s="2">
        <v>271.27255053971038</v>
      </c>
      <c r="D17" s="2">
        <v>303.50518304132214</v>
      </c>
      <c r="E17" s="2">
        <v>327.95434630092888</v>
      </c>
    </row>
    <row r="20" spans="1:26" x14ac:dyDescent="0.25">
      <c r="F20" s="3"/>
      <c r="J20" s="3"/>
      <c r="N20" s="3"/>
      <c r="R20" s="3"/>
      <c r="V20" s="3"/>
      <c r="Z20" s="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55"/>
  <sheetViews>
    <sheetView topLeftCell="A35" workbookViewId="0">
      <selection activeCell="H49" sqref="H49"/>
    </sheetView>
  </sheetViews>
  <sheetFormatPr defaultRowHeight="15.75" x14ac:dyDescent="0.25"/>
  <sheetData>
    <row r="1" spans="1:5" x14ac:dyDescent="0.25">
      <c r="A1" s="1" t="s">
        <v>17</v>
      </c>
      <c r="B1" s="1">
        <v>1990</v>
      </c>
      <c r="C1" s="1">
        <v>2004</v>
      </c>
      <c r="D1" s="1">
        <v>2013</v>
      </c>
      <c r="E1" s="1">
        <v>2017</v>
      </c>
    </row>
    <row r="2" spans="1:5" x14ac:dyDescent="0.25">
      <c r="A2" t="s">
        <v>16</v>
      </c>
    </row>
    <row r="3" spans="1:5" x14ac:dyDescent="0.25">
      <c r="A3" t="s">
        <v>7</v>
      </c>
    </row>
    <row r="4" spans="1:5" x14ac:dyDescent="0.25">
      <c r="A4" t="s">
        <v>8</v>
      </c>
    </row>
    <row r="5" spans="1:5" x14ac:dyDescent="0.25">
      <c r="A5" t="s">
        <v>9</v>
      </c>
    </row>
    <row r="6" spans="1:5" x14ac:dyDescent="0.25">
      <c r="A6" t="s">
        <v>10</v>
      </c>
    </row>
    <row r="7" spans="1:5" x14ac:dyDescent="0.25">
      <c r="A7" t="s">
        <v>11</v>
      </c>
    </row>
    <row r="10" spans="1:5" x14ac:dyDescent="0.25">
      <c r="A10" s="1" t="s">
        <v>18</v>
      </c>
    </row>
    <row r="11" spans="1:5" x14ac:dyDescent="0.25">
      <c r="A11" t="s">
        <v>16</v>
      </c>
      <c r="B11" s="2">
        <v>983.26214697474813</v>
      </c>
      <c r="C11" s="2">
        <v>828.96457450624519</v>
      </c>
      <c r="D11" s="2">
        <v>727.40599181259404</v>
      </c>
      <c r="E11" s="2">
        <v>715.75031388087575</v>
      </c>
    </row>
    <row r="12" spans="1:5" x14ac:dyDescent="0.25">
      <c r="A12" t="s">
        <v>7</v>
      </c>
      <c r="B12" s="2">
        <v>1021.8240096374138</v>
      </c>
      <c r="C12" s="2">
        <v>790.13347854994117</v>
      </c>
      <c r="D12" s="2">
        <v>665.95910977954816</v>
      </c>
      <c r="E12" s="2">
        <v>657.77163462838053</v>
      </c>
    </row>
    <row r="13" spans="1:5" x14ac:dyDescent="0.25">
      <c r="A13" t="s">
        <v>8</v>
      </c>
      <c r="B13" s="2">
        <v>796.3180851962843</v>
      </c>
      <c r="C13" s="2">
        <v>712.10361352611733</v>
      </c>
      <c r="D13" s="2">
        <v>674.79857027361754</v>
      </c>
      <c r="E13" s="2">
        <v>661.07031186274776</v>
      </c>
    </row>
    <row r="14" spans="1:5" x14ac:dyDescent="0.25">
      <c r="A14" t="s">
        <v>9</v>
      </c>
      <c r="B14" s="2">
        <v>1043.177100176297</v>
      </c>
      <c r="C14" s="2">
        <v>828.27240444553956</v>
      </c>
      <c r="D14" s="2">
        <v>734.95929439241343</v>
      </c>
      <c r="E14" s="2">
        <v>725.67133965148366</v>
      </c>
    </row>
    <row r="15" spans="1:5" x14ac:dyDescent="0.25">
      <c r="A15" t="s">
        <v>10</v>
      </c>
      <c r="B15" s="2">
        <v>963.31314133340982</v>
      </c>
      <c r="C15" s="2">
        <v>860.69007194656217</v>
      </c>
      <c r="D15" s="2">
        <v>746.67331540496696</v>
      </c>
      <c r="E15" s="2">
        <v>730.08706078482749</v>
      </c>
    </row>
    <row r="16" spans="1:5" x14ac:dyDescent="0.25">
      <c r="A16" t="s">
        <v>11</v>
      </c>
      <c r="B16" s="2">
        <v>1161.0203257717487</v>
      </c>
      <c r="C16" s="2">
        <v>1154.8701744389334</v>
      </c>
      <c r="D16" s="2">
        <v>961.71181559854517</v>
      </c>
      <c r="E16" s="2">
        <v>959.50218788715597</v>
      </c>
    </row>
    <row r="17" spans="1:5" x14ac:dyDescent="0.25">
      <c r="A17" t="s">
        <v>19</v>
      </c>
      <c r="B17" s="2">
        <v>1640.6349225081401</v>
      </c>
      <c r="C17" s="2">
        <v>1706.1166700610725</v>
      </c>
      <c r="D17" s="2">
        <v>1614.3892714963961</v>
      </c>
      <c r="E17" s="2">
        <v>1648.0117904569286</v>
      </c>
    </row>
    <row r="19" spans="1:5" x14ac:dyDescent="0.25">
      <c r="A19" t="s">
        <v>23</v>
      </c>
      <c r="B19" s="1">
        <v>1990</v>
      </c>
      <c r="C19" s="1">
        <v>2004</v>
      </c>
      <c r="D19" s="1">
        <v>2013</v>
      </c>
      <c r="E19" s="1">
        <v>2017</v>
      </c>
    </row>
    <row r="20" spans="1:5" x14ac:dyDescent="0.25">
      <c r="A20" t="s">
        <v>16</v>
      </c>
      <c r="B20" s="2">
        <v>446.9373395339764</v>
      </c>
      <c r="C20" s="2">
        <v>383.89221257367024</v>
      </c>
      <c r="D20" s="2">
        <v>330.63908718754271</v>
      </c>
      <c r="E20" s="2">
        <v>324.95003304070258</v>
      </c>
    </row>
    <row r="21" spans="1:5" x14ac:dyDescent="0.25">
      <c r="A21" t="s">
        <v>7</v>
      </c>
      <c r="B21" s="2">
        <v>464.46545892609714</v>
      </c>
      <c r="C21" s="2">
        <v>359.53059324827689</v>
      </c>
      <c r="D21" s="2">
        <v>302.70868626343093</v>
      </c>
      <c r="E21" s="2">
        <v>297.80525848709999</v>
      </c>
    </row>
    <row r="22" spans="1:5" x14ac:dyDescent="0.25">
      <c r="A22" t="s">
        <v>8</v>
      </c>
      <c r="B22" s="2">
        <v>361.962765998311</v>
      </c>
      <c r="C22" s="2">
        <v>341.96974667822747</v>
      </c>
      <c r="D22" s="2">
        <v>306.72662285164432</v>
      </c>
      <c r="E22" s="2">
        <v>298.98039642187115</v>
      </c>
    </row>
    <row r="23" spans="1:5" x14ac:dyDescent="0.25">
      <c r="A23" t="s">
        <v>9</v>
      </c>
      <c r="B23" s="2">
        <v>474.17140917104405</v>
      </c>
      <c r="C23" s="2">
        <v>386.81520879647155</v>
      </c>
      <c r="D23" s="2">
        <v>334.07240654200609</v>
      </c>
      <c r="E23" s="2">
        <v>334.30663778511888</v>
      </c>
    </row>
    <row r="24" spans="1:5" x14ac:dyDescent="0.25">
      <c r="A24" t="s">
        <v>10</v>
      </c>
      <c r="B24" s="2">
        <v>437.86960969700442</v>
      </c>
      <c r="C24" s="2">
        <v>395.9131674041634</v>
      </c>
      <c r="D24" s="2">
        <v>339.39696154771224</v>
      </c>
      <c r="E24" s="2">
        <v>329.26956651380908</v>
      </c>
    </row>
    <row r="25" spans="1:5" x14ac:dyDescent="0.25">
      <c r="A25" t="s">
        <v>11</v>
      </c>
      <c r="B25" s="2">
        <v>527.73651171443123</v>
      </c>
      <c r="C25" s="2">
        <v>515.95893929386978</v>
      </c>
      <c r="D25" s="2">
        <v>437.14173436297506</v>
      </c>
      <c r="E25" s="2">
        <v>425.94459880645536</v>
      </c>
    </row>
    <row r="26" spans="1:5" x14ac:dyDescent="0.25">
      <c r="A26" t="s">
        <v>19</v>
      </c>
      <c r="B26" s="2">
        <v>745.74314659460913</v>
      </c>
      <c r="C26" s="2">
        <v>775.50757730048747</v>
      </c>
      <c r="D26" s="2">
        <v>733.81330522563451</v>
      </c>
      <c r="E26" s="2">
        <v>749.09626838951294</v>
      </c>
    </row>
    <row r="29" spans="1:5" x14ac:dyDescent="0.25">
      <c r="A29" t="s">
        <v>24</v>
      </c>
    </row>
    <row r="30" spans="1:5" x14ac:dyDescent="0.25">
      <c r="A30" t="s">
        <v>16</v>
      </c>
      <c r="E30" s="6" t="e">
        <f>((E2-B2)/B2)</f>
        <v>#DIV/0!</v>
      </c>
    </row>
    <row r="31" spans="1:5" x14ac:dyDescent="0.25">
      <c r="A31" t="s">
        <v>7</v>
      </c>
      <c r="E31" s="6" t="e">
        <f t="shared" ref="E31:E36" si="0">((E3-B3)/B3)</f>
        <v>#DIV/0!</v>
      </c>
    </row>
    <row r="32" spans="1:5" x14ac:dyDescent="0.25">
      <c r="A32" t="s">
        <v>8</v>
      </c>
      <c r="E32" s="6" t="e">
        <f t="shared" si="0"/>
        <v>#DIV/0!</v>
      </c>
    </row>
    <row r="33" spans="1:5" x14ac:dyDescent="0.25">
      <c r="A33" t="s">
        <v>9</v>
      </c>
      <c r="E33" s="6" t="e">
        <f t="shared" si="0"/>
        <v>#DIV/0!</v>
      </c>
    </row>
    <row r="34" spans="1:5" x14ac:dyDescent="0.25">
      <c r="A34" t="s">
        <v>10</v>
      </c>
      <c r="E34" s="6" t="e">
        <f t="shared" si="0"/>
        <v>#DIV/0!</v>
      </c>
    </row>
    <row r="35" spans="1:5" x14ac:dyDescent="0.25">
      <c r="A35" t="s">
        <v>11</v>
      </c>
      <c r="E35" s="6" t="e">
        <f t="shared" si="0"/>
        <v>#DIV/0!</v>
      </c>
    </row>
    <row r="36" spans="1:5" x14ac:dyDescent="0.25">
      <c r="A36" t="s">
        <v>22</v>
      </c>
      <c r="E36" s="6" t="e">
        <f t="shared" si="0"/>
        <v>#DIV/0!</v>
      </c>
    </row>
    <row r="39" spans="1:5" x14ac:dyDescent="0.25">
      <c r="A39" t="s">
        <v>24</v>
      </c>
    </row>
    <row r="40" spans="1:5" x14ac:dyDescent="0.25">
      <c r="A40" t="s">
        <v>16</v>
      </c>
      <c r="E40" s="6">
        <f>((E20-B20)/B20)</f>
        <v>-0.27294051246752071</v>
      </c>
    </row>
    <row r="41" spans="1:5" x14ac:dyDescent="0.25">
      <c r="A41" t="s">
        <v>7</v>
      </c>
      <c r="E41" s="6">
        <f t="shared" ref="E41:E46" si="1">((E21-B21)/B21)</f>
        <v>-0.35882151672664014</v>
      </c>
    </row>
    <row r="42" spans="1:5" x14ac:dyDescent="0.25">
      <c r="A42" t="s">
        <v>8</v>
      </c>
      <c r="E42" s="6">
        <f t="shared" si="1"/>
        <v>-0.17400234359114644</v>
      </c>
    </row>
    <row r="43" spans="1:5" x14ac:dyDescent="0.25">
      <c r="A43" t="s">
        <v>9</v>
      </c>
      <c r="E43" s="6">
        <f t="shared" si="1"/>
        <v>-0.29496669069617582</v>
      </c>
    </row>
    <row r="44" spans="1:5" x14ac:dyDescent="0.25">
      <c r="A44" t="s">
        <v>10</v>
      </c>
      <c r="E44" s="6">
        <f t="shared" si="1"/>
        <v>-0.24801913806793771</v>
      </c>
    </row>
    <row r="45" spans="1:5" x14ac:dyDescent="0.25">
      <c r="A45" t="s">
        <v>11</v>
      </c>
      <c r="E45" s="6">
        <f t="shared" si="1"/>
        <v>-0.19288396889062986</v>
      </c>
    </row>
    <row r="46" spans="1:5" x14ac:dyDescent="0.25">
      <c r="A46" t="s">
        <v>22</v>
      </c>
      <c r="E46" s="6">
        <f t="shared" si="1"/>
        <v>4.4963494605557439E-3</v>
      </c>
    </row>
    <row r="48" spans="1:5" x14ac:dyDescent="0.25">
      <c r="A48" t="s">
        <v>24</v>
      </c>
    </row>
    <row r="49" spans="1:5" x14ac:dyDescent="0.25">
      <c r="A49" t="s">
        <v>16</v>
      </c>
      <c r="E49" s="6">
        <f>((E20-C20)/C20)</f>
        <v>-0.15353835686796186</v>
      </c>
    </row>
    <row r="50" spans="1:5" x14ac:dyDescent="0.25">
      <c r="A50" t="s">
        <v>7</v>
      </c>
      <c r="E50" s="6">
        <f t="shared" ref="E50:E55" si="2">((E21-C21)/C21)</f>
        <v>-0.17168312216076684</v>
      </c>
    </row>
    <row r="51" spans="1:5" x14ac:dyDescent="0.25">
      <c r="A51" t="s">
        <v>8</v>
      </c>
      <c r="E51" s="6">
        <f t="shared" si="2"/>
        <v>-0.12571097494424457</v>
      </c>
    </row>
    <row r="52" spans="1:5" x14ac:dyDescent="0.25">
      <c r="A52" t="s">
        <v>9</v>
      </c>
      <c r="E52" s="6">
        <f t="shared" si="2"/>
        <v>-0.13574588024790105</v>
      </c>
    </row>
    <row r="53" spans="1:5" x14ac:dyDescent="0.25">
      <c r="A53" t="s">
        <v>10</v>
      </c>
      <c r="E53" s="6">
        <f t="shared" si="2"/>
        <v>-0.1683288316155496</v>
      </c>
    </row>
    <row r="54" spans="1:5" x14ac:dyDescent="0.25">
      <c r="A54" t="s">
        <v>11</v>
      </c>
      <c r="E54" s="6">
        <f t="shared" si="2"/>
        <v>-0.17446027897221064</v>
      </c>
    </row>
    <row r="55" spans="1:5" x14ac:dyDescent="0.25">
      <c r="A55" t="s">
        <v>22</v>
      </c>
      <c r="E55" s="6">
        <f t="shared" si="2"/>
        <v>-3.4056803162273788E-2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Borough</vt:lpstr>
      <vt:lpstr>Paper</vt:lpstr>
      <vt:lpstr>Plastics</vt:lpstr>
      <vt:lpstr>Glass</vt:lpstr>
      <vt:lpstr>Metal</vt:lpstr>
      <vt:lpstr>Food</vt:lpstr>
      <vt:lpstr>Yard</vt:lpstr>
      <vt:lpstr>Other</vt:lpstr>
      <vt:lpstr>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David Tonjes</cp:lastModifiedBy>
  <dcterms:created xsi:type="dcterms:W3CDTF">2021-04-21T18:24:07Z</dcterms:created>
  <dcterms:modified xsi:type="dcterms:W3CDTF">2024-06-26T11:16:22Z</dcterms:modified>
</cp:coreProperties>
</file>